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2360" tabRatio="983" activeTab="0"/>
  </bookViews>
  <sheets>
    <sheet name="Hoja1" sheetId="1" r:id="rId1"/>
    <sheet name="vitamina c" sheetId="2" r:id="rId2"/>
    <sheet name="retinol" sheetId="3" r:id="rId3"/>
    <sheet name="sensible" sheetId="4" r:id="rId4"/>
    <sheet name="Hialuronico" sheetId="5" r:id="rId5"/>
    <sheet name="despigmentante" sheetId="6" r:id="rId6"/>
    <sheet name="contor.ojos" sheetId="7" r:id="rId7"/>
    <sheet name="exfo. PHAs" sheetId="8" r:id="rId8"/>
    <sheet name="Piel Grasa" sheetId="9" r:id="rId9"/>
    <sheet name="mascarilla exfoliante" sheetId="10" r:id="rId10"/>
    <sheet name="crema q10" sheetId="11" r:id="rId11"/>
    <sheet name="locion tónica" sheetId="12" r:id="rId12"/>
    <sheet name="limpiador oleoso" sheetId="13" r:id="rId13"/>
    <sheet name="limpiador acuoso" sheetId="14" r:id="rId14"/>
  </sheets>
  <definedNames/>
  <calcPr fullCalcOnLoad="1"/>
</workbook>
</file>

<file path=xl/comments1.xml><?xml version="1.0" encoding="utf-8"?>
<comments xmlns="http://schemas.openxmlformats.org/spreadsheetml/2006/main">
  <authors>
    <author>paola</author>
  </authors>
  <commentList>
    <comment ref="D12" authorId="0">
      <text>
        <r>
          <rPr>
            <b/>
            <sz val="9"/>
            <rFont val="Tahoma"/>
            <family val="2"/>
          </rPr>
          <t>paola:</t>
        </r>
        <r>
          <rPr>
            <sz val="9"/>
            <rFont val="Tahoma"/>
            <family val="2"/>
          </rPr>
          <t xml:space="preserve">
Tratamiento para exfoliación suave.
Cuidado de la piel seca, áspera, con escamas y apagada.
Pieles faltas de flexibilidad, elasticidad y brillo.
Productos anti-edad
Cuidado de la piel con tendencia seborreica.
Tratamientos de limpieza.</t>
        </r>
      </text>
    </comment>
  </commentList>
</comments>
</file>

<file path=xl/sharedStrings.xml><?xml version="1.0" encoding="utf-8"?>
<sst xmlns="http://schemas.openxmlformats.org/spreadsheetml/2006/main" count="686" uniqueCount="187">
  <si>
    <t>ACTIVO</t>
  </si>
  <si>
    <t>INCI</t>
  </si>
  <si>
    <t>% USO</t>
  </si>
  <si>
    <t>APLICACIÓN 1</t>
  </si>
  <si>
    <t>PEEL MOIST</t>
  </si>
  <si>
    <t>Aqua (and) Glycerin (and) Maltodextrin (and) Calcium Pantothenate (and) Xanthan Gum (and) Urea (and) Caprylyl Glycol (and) Proline (and) Alanine (and) Serine (and) Magnesium Lactate (and) Sodium Citrate (and) Papain (and) Ethylhexylglycerin</t>
  </si>
  <si>
    <t>DELISENS</t>
  </si>
  <si>
    <t>Acetyl Hexapeptide-49</t>
  </si>
  <si>
    <t>PIEL SENSIBLE</t>
  </si>
  <si>
    <t>Exdoliante</t>
  </si>
  <si>
    <t>chromabritsh</t>
  </si>
  <si>
    <t>despigmentante</t>
  </si>
  <si>
    <t>acido hialuronico</t>
  </si>
  <si>
    <t>lipoclare</t>
  </si>
  <si>
    <t>Aqua, Mannitol, Phosphatidylcholine, Glycerin, Kojic Acid, Cholesterol, Polysorbate- 80, Tocopheryl Acetate, Xanthan Gum, Sodium Chloride.</t>
  </si>
  <si>
    <t>Anti-fotoenvejecimiento, despigmentante, aporta brillo y corrige el tono de la piel, protección UV, previene el envejecimiento prematuro, previene las manchas de la edad.</t>
  </si>
  <si>
    <t>agascalm</t>
  </si>
  <si>
    <t>pieles sensibles</t>
  </si>
  <si>
    <t>Propanediol, Glycerin, Agastache Mexicana Flower/Leaf/Stem Extract.</t>
  </si>
  <si>
    <t>alantoina</t>
  </si>
  <si>
    <t>allantoin</t>
  </si>
  <si>
    <t>PHAs gluconolactona , lactobionico</t>
  </si>
  <si>
    <t>Aqua, Glycerin, Gluconolactone, Honey, Lactobionic Acid</t>
  </si>
  <si>
    <t>acne, puntos negros hidratacion</t>
  </si>
  <si>
    <t>1 - 20%</t>
  </si>
  <si>
    <t>aquaxyl</t>
  </si>
  <si>
    <t>Xilitilglucósido - Anhidroxilitol - Xilitol</t>
  </si>
  <si>
    <t>hidratacion pieles secas extra secas</t>
  </si>
  <si>
    <t>bio ceramydil pure</t>
  </si>
  <si>
    <t>Glucosyl Ceramides, Phospholipids, Cholesterol</t>
  </si>
  <si>
    <t>pieles secas atopicas, hidratante</t>
  </si>
  <si>
    <t>Dimethylmethoxy Chromanyl Palmitate</t>
  </si>
  <si>
    <t>cobio aha</t>
  </si>
  <si>
    <t>Aqua (Water), Glycerin, Sodium Lactate, Glycolic Acid, Sucrose, Urea, Sodium Citrate, Malic Acid,Tartaric Acid</t>
  </si>
  <si>
    <t>eyes efective</t>
  </si>
  <si>
    <t>Propanediol, Glycerin, Jasminum Sambac Flower Extract, Crataegus Monogyna Flower Extract, Citric Acid.</t>
  </si>
  <si>
    <t>reduce ojeras y color de las ojeras levanta el parapado superior antiarrugas</t>
  </si>
  <si>
    <t>nmf</t>
  </si>
  <si>
    <t>Sodium PCA (and) Glucose (and) Urea (and) Glutamic Acid (and) Lysine (and) Glycine (and) Allantoin (and) Lactic Acid (and) Water (and) Glycerin (and) Potassium Sorbate (and) Sodium Benzoate (and) Gluconolactone (and) Calcium Gluconate</t>
  </si>
  <si>
    <t>2 a 5%</t>
  </si>
  <si>
    <t>hidratacion barrera</t>
  </si>
  <si>
    <t>linefill</t>
  </si>
  <si>
    <t>Caprylic/capric triglyceride, dimethyl isosorbide, sesamum indicum seed extract, tocopherol</t>
  </si>
  <si>
    <t>antiarrugas</t>
  </si>
  <si>
    <t>nano lipobelle</t>
  </si>
  <si>
    <t>Lecithin (and) Ubiquinone (and) Ascorbyl Tetraisopalmitate (and) Tocopherol (and) Olus Oil/Vegetable Oil (and) Glycerin (and) Aqua/Water (and) Sodium Benzoate</t>
  </si>
  <si>
    <t>energia para la celula, estimula el colageno</t>
  </si>
  <si>
    <t>Glycerin, Acetylarginyltryptophyl Diphenylglycine</t>
  </si>
  <si>
    <t>relistase</t>
  </si>
  <si>
    <t>firmesa elasticidad, tonicidad</t>
  </si>
  <si>
    <t>retinol</t>
  </si>
  <si>
    <t>Aqua, Mannitol, Phosphatidylcholine, Glycerin, Retinyl Palmitate, Cholesterol Xanthan Gum, Sodium Chloride</t>
  </si>
  <si>
    <t>Aqua (and) Acetyl Tetrapeptide-40 (and) Caprylyl Glycol</t>
  </si>
  <si>
    <t>telangyn</t>
  </si>
  <si>
    <t>rojeces, rosacea</t>
  </si>
  <si>
    <t>trikenol</t>
  </si>
  <si>
    <t>Methylpropanediol (and) Terpineol (and) Salicylic Acid (and) Salix Alba (Willow) Bark Extract</t>
  </si>
  <si>
    <t>acne, seborregulador</t>
  </si>
  <si>
    <t>vitamina c liposomada</t>
  </si>
  <si>
    <t>Aqua, Mannitol, Phosphatidylcholine, Glycerin, Sodium Ascorbyl Phosphate, Cholesterol, Retinyl Palmitate, Tocopheryl Acetate, Xanthan Gum, Sodium Chloride</t>
  </si>
  <si>
    <t>xpert mois</t>
  </si>
  <si>
    <t>piel extra seca</t>
  </si>
  <si>
    <t>5 .- 10</t>
  </si>
  <si>
    <t>Water (Aqua), Glycerin, Pseudoalteromonas Ferment Extract, Xanthan Gum, Alanine, Proline, Serine, Sodium Phosphate, Sodium Hydroxide, Tocopherol, Caprylyl Glycol, Ethylhexylglycerin. </t>
  </si>
  <si>
    <t>tara</t>
  </si>
  <si>
    <t>Planilla diseñada por Herbolario</t>
  </si>
  <si>
    <t>www.herbolario.cl</t>
  </si>
  <si>
    <t>UNIDADES A ELABORAR</t>
  </si>
  <si>
    <t>FORMATO A ELABORAR EN ML/GR</t>
  </si>
  <si>
    <t>CANTIDAD TOTAL A PREPARAR EN ML/GR</t>
  </si>
  <si>
    <t>PRECIO DE VENTA</t>
  </si>
  <si>
    <t>COSTO INSUMOS</t>
  </si>
  <si>
    <t>COSTOS OTROS INSUMOS / ENVASADO</t>
  </si>
  <si>
    <t>RESUMEN</t>
  </si>
  <si>
    <t xml:space="preserve">Nombre </t>
  </si>
  <si>
    <t>Formato en</t>
  </si>
  <si>
    <t>Precio</t>
  </si>
  <si>
    <t xml:space="preserve">Porcentaje </t>
  </si>
  <si>
    <t>Cantidad</t>
  </si>
  <si>
    <t>Costo total</t>
  </si>
  <si>
    <t>Precio envase por unidad</t>
  </si>
  <si>
    <t>Costo total de la Partida</t>
  </si>
  <si>
    <t>materia prima</t>
  </si>
  <si>
    <t>gramos/ml</t>
  </si>
  <si>
    <t>Materia Prima</t>
  </si>
  <si>
    <t>de Uso</t>
  </si>
  <si>
    <t>Necesaria en gr/ml</t>
  </si>
  <si>
    <t>en formula</t>
  </si>
  <si>
    <t>Precio etiqueta por unidad</t>
  </si>
  <si>
    <t>Costo total por unidad</t>
  </si>
  <si>
    <t>Valor Hora de trabajo</t>
  </si>
  <si>
    <t>Porcentaje de Utilidad</t>
  </si>
  <si>
    <t>Cantidad de horas de trabajo</t>
  </si>
  <si>
    <t>Goma Tara</t>
  </si>
  <si>
    <t>OTROS COSTOS  por partida</t>
  </si>
  <si>
    <t>Ganancia en $ por Partida</t>
  </si>
  <si>
    <t>Ganancia en $ por unidad</t>
  </si>
  <si>
    <t>Precio Mínimo Producto Recomendado</t>
  </si>
  <si>
    <t>TOTAL COSTOS INSUMOS Y OTROS COSTOS</t>
  </si>
  <si>
    <t>Agua</t>
  </si>
  <si>
    <t>X</t>
  </si>
  <si>
    <t>lipoceravit c</t>
  </si>
  <si>
    <t>Aquaxyl</t>
  </si>
  <si>
    <t>Conservante euxyl</t>
  </si>
  <si>
    <t>envase gotario</t>
  </si>
  <si>
    <t>Inci Name:</t>
  </si>
  <si>
    <t>Caesalpinia Spinosa Gum</t>
  </si>
  <si>
    <t xml:space="preserve">Aqua, Mannitol, Phosphatidylcholine, Glycerin, Sodium Ascorbyl Phosphate, Cholesterol, Retinyl Palmitate, Tocopheryl Acetate, Xanthan Gum, Sodium Chloride and Xilitilglucósido - Anhidroxilitol - Xilitol and Caesalpinia Spinosa Gum Phenoxyethanol (and) Ethylhexylglycerin and </t>
  </si>
  <si>
    <t>liporetinol</t>
  </si>
  <si>
    <t>delisens</t>
  </si>
  <si>
    <t>olivem 1000</t>
  </si>
  <si>
    <t>aceite de jojoba</t>
  </si>
  <si>
    <t>phas</t>
  </si>
  <si>
    <t>TRIKENOL</t>
  </si>
  <si>
    <t>Allantoin</t>
  </si>
  <si>
    <t>ph 7</t>
  </si>
  <si>
    <t>vitamina e</t>
  </si>
  <si>
    <t>cobiobalance</t>
  </si>
  <si>
    <t>vitamina b3</t>
  </si>
  <si>
    <t>lipobelle</t>
  </si>
  <si>
    <t>lauroamphoacetatp</t>
  </si>
  <si>
    <t>malakite</t>
  </si>
  <si>
    <t>acido lactico</t>
  </si>
  <si>
    <t>Goma Xantana</t>
  </si>
  <si>
    <t>cocoamphoacetato</t>
  </si>
  <si>
    <t>glicerina</t>
  </si>
  <si>
    <t xml:space="preserve">olivem </t>
  </si>
  <si>
    <t>Cetearyl Olivate, Sorbitan Olivate</t>
  </si>
  <si>
    <t>Phenoxyethanol (and) Ethylhexylglycerin</t>
  </si>
  <si>
    <t>ARGIRELINE</t>
  </si>
  <si>
    <t>pore reductyl</t>
  </si>
  <si>
    <t>Euxyl</t>
  </si>
  <si>
    <t>Resumen de costos</t>
  </si>
  <si>
    <t>Envases</t>
  </si>
  <si>
    <t>Materias primas</t>
  </si>
  <si>
    <t>Otros</t>
  </si>
  <si>
    <t>Acido Láctico C. s</t>
  </si>
  <si>
    <t>acido lactico c.s.</t>
  </si>
  <si>
    <t>envase bomba</t>
  </si>
  <si>
    <t>acido lactico C.S.</t>
  </si>
  <si>
    <t>pote</t>
  </si>
  <si>
    <t>Glicerina</t>
  </si>
  <si>
    <t>botella con tapa</t>
  </si>
  <si>
    <t>aceite caprilyc</t>
  </si>
  <si>
    <t>conservante euxyl</t>
  </si>
  <si>
    <t>botella bomba dispensadora</t>
  </si>
  <si>
    <t>almendras</t>
  </si>
  <si>
    <t>sucrose palmitate</t>
  </si>
  <si>
    <t>espuma</t>
  </si>
  <si>
    <t>extracto manzanilla</t>
  </si>
  <si>
    <t>papel</t>
  </si>
  <si>
    <t>hosting y nic</t>
  </si>
  <si>
    <t>fotografo</t>
  </si>
  <si>
    <t>botella pet 150 ml 220 unidades</t>
  </si>
  <si>
    <t>botella pet 200 ml 250 unidades</t>
  </si>
  <si>
    <t>tapapress blanca 250 unidades</t>
  </si>
  <si>
    <t>etiquetas</t>
  </si>
  <si>
    <t>edta trisodico</t>
  </si>
  <si>
    <t>frasco empavonado 30 ml 140 unidades</t>
  </si>
  <si>
    <t>envase bomba 50</t>
  </si>
  <si>
    <t>malakite 2,5 kilos</t>
  </si>
  <si>
    <t>TOTAL GENERAL</t>
  </si>
  <si>
    <t>botella espuma 150 unidades</t>
  </si>
  <si>
    <t>GOOGLE-SITE-VERIFICATION=EMUCNCJCJOHBSU8LZXLP0IHK5FDOLIPHKRTZV08EPZ0</t>
  </si>
  <si>
    <t>extracto de yacon</t>
  </si>
  <si>
    <t>goma tara</t>
  </si>
  <si>
    <t>fragancia</t>
  </si>
  <si>
    <t>factura jumpseller abril</t>
  </si>
  <si>
    <t>factura jumpseller mayo</t>
  </si>
  <si>
    <t>factura jumpseller junio</t>
  </si>
  <si>
    <t>factura jumpseller julio</t>
  </si>
  <si>
    <t>valor neto</t>
  </si>
  <si>
    <t>valor bruto</t>
  </si>
  <si>
    <t>cajas (incluye servicio y troquel)</t>
  </si>
  <si>
    <t>dispensadora limpiador oleoso 220 unidades</t>
  </si>
  <si>
    <t>acido hiauronico</t>
  </si>
  <si>
    <t>acido  hialuronico</t>
  </si>
  <si>
    <t>frasco gotario empavonado recto 30 ml 210 unidades</t>
  </si>
  <si>
    <t>pote vidrio empavonado 50 ml</t>
  </si>
  <si>
    <t>frasco vidrio empavonado 50 ml</t>
  </si>
  <si>
    <t>pell moist</t>
  </si>
  <si>
    <t>movilizacion</t>
  </si>
  <si>
    <t>Hora trabajo</t>
  </si>
  <si>
    <t>Total Gastos</t>
  </si>
  <si>
    <t>Total aportes</t>
  </si>
  <si>
    <t>diferencia en deuda</t>
  </si>
  <si>
    <t>restar malakite contabilizado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</si>
</sst>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 numFmtId="165" formatCode="#,##0.0"/>
    <numFmt numFmtId="166" formatCode="&quot;$&quot;\ #,##0"/>
    <numFmt numFmtId="167" formatCode="&quot;$&quot;\ #,##0.0"/>
    <numFmt numFmtId="168" formatCode="&quot;$&quot;#,##0"/>
  </numFmts>
  <fonts count="54">
    <font>
      <sz val="11"/>
      <color theme="1"/>
      <name val="Calibri"/>
      <family val="2"/>
    </font>
    <font>
      <sz val="11"/>
      <color indexed="8"/>
      <name val="Calibri"/>
      <family val="2"/>
    </font>
    <font>
      <sz val="9"/>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0"/>
      <color indexed="8"/>
      <name val="Calibri"/>
      <family val="2"/>
    </font>
    <font>
      <sz val="8"/>
      <color indexed="8"/>
      <name val="Calibri"/>
      <family val="2"/>
    </font>
    <font>
      <sz val="8"/>
      <color indexed="23"/>
      <name val="Open Sans"/>
      <family val="2"/>
    </font>
    <font>
      <sz val="7"/>
      <color indexed="63"/>
      <name val="Roboto"/>
      <family val="0"/>
    </font>
    <font>
      <sz val="8"/>
      <color indexed="8"/>
      <name val="Roboto"/>
      <family val="0"/>
    </font>
    <font>
      <b/>
      <sz val="9"/>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8"/>
      <color theme="1"/>
      <name val="Calibri"/>
      <family val="2"/>
    </font>
    <font>
      <sz val="8"/>
      <color rgb="FF777777"/>
      <name val="Open Sans"/>
      <family val="2"/>
    </font>
    <font>
      <sz val="7"/>
      <color rgb="FF3C4043"/>
      <name val="Roboto"/>
      <family val="0"/>
    </font>
    <font>
      <sz val="8"/>
      <color theme="1"/>
      <name val="Roboto"/>
      <family val="0"/>
    </font>
    <font>
      <b/>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border>
    <border>
      <left style="thin"/>
      <right/>
      <top style="thin"/>
      <bottom style="thin"/>
    </border>
    <border>
      <left style="thin"/>
      <right/>
      <top style="thin"/>
      <bottom style="medium"/>
    </border>
    <border>
      <left style="medium"/>
      <right/>
      <top style="medium"/>
      <bottom/>
    </border>
    <border>
      <left style="medium"/>
      <right style="medium"/>
      <top style="medium"/>
      <bottom/>
    </border>
    <border>
      <left style="medium"/>
      <right/>
      <top/>
      <bottom style="medium"/>
    </border>
    <border>
      <left style="medium"/>
      <right style="medium"/>
      <top/>
      <bottom style="medium"/>
    </border>
    <border>
      <left style="thin"/>
      <right style="thin"/>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top style="medium">
        <color rgb="FFDADCE0"/>
      </top>
      <bottom style="medium">
        <color rgb="FFDADCE0"/>
      </bottom>
    </border>
    <border>
      <left>
        <color indexed="63"/>
      </left>
      <right style="medium"/>
      <top style="thin"/>
      <bottom style="thin"/>
    </border>
    <border>
      <left style="thin"/>
      <right style="thin"/>
      <top>
        <color indexed="63"/>
      </top>
      <bottom>
        <color indexed="63"/>
      </bottom>
    </border>
    <border>
      <left/>
      <right/>
      <top style="medium"/>
      <bottom/>
    </border>
    <border>
      <left/>
      <right style="medium"/>
      <top style="medium"/>
      <bottom/>
    </border>
    <border>
      <left style="medium"/>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border>
    <border>
      <left style="thin"/>
      <right style="thin"/>
      <top style="thin"/>
      <bottom/>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49">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xf>
    <xf numFmtId="0" fontId="0" fillId="4" borderId="10" xfId="0" applyFill="1" applyBorder="1" applyAlignment="1" applyProtection="1">
      <alignment/>
      <protection locked="0"/>
    </xf>
    <xf numFmtId="0" fontId="0" fillId="4" borderId="11" xfId="0" applyFill="1" applyBorder="1" applyAlignment="1" applyProtection="1">
      <alignment/>
      <protection locked="0"/>
    </xf>
    <xf numFmtId="164" fontId="0" fillId="4" borderId="11" xfId="0" applyNumberFormat="1" applyFill="1" applyBorder="1" applyAlignment="1" applyProtection="1">
      <alignment/>
      <protection locked="0"/>
    </xf>
    <xf numFmtId="0" fontId="0" fillId="4" borderId="12" xfId="0" applyFill="1" applyBorder="1" applyAlignment="1" applyProtection="1">
      <alignment/>
      <protection locked="0"/>
    </xf>
    <xf numFmtId="0" fontId="0" fillId="4" borderId="13" xfId="0" applyFill="1" applyBorder="1" applyAlignment="1" applyProtection="1">
      <alignment/>
      <protection locked="0"/>
    </xf>
    <xf numFmtId="164" fontId="0" fillId="4" borderId="13" xfId="0" applyNumberFormat="1" applyFill="1" applyBorder="1" applyAlignment="1" applyProtection="1">
      <alignment/>
      <protection locked="0"/>
    </xf>
    <xf numFmtId="0" fontId="0" fillId="4" borderId="14" xfId="0" applyFill="1" applyBorder="1" applyAlignment="1" applyProtection="1">
      <alignment/>
      <protection locked="0"/>
    </xf>
    <xf numFmtId="0" fontId="0" fillId="4" borderId="15" xfId="0" applyFill="1" applyBorder="1" applyAlignment="1" applyProtection="1">
      <alignment/>
      <protection locked="0"/>
    </xf>
    <xf numFmtId="0" fontId="0" fillId="4" borderId="16" xfId="0" applyFill="1" applyBorder="1" applyAlignment="1" applyProtection="1">
      <alignment/>
      <protection locked="0"/>
    </xf>
    <xf numFmtId="165" fontId="0" fillId="4" borderId="11" xfId="0" applyNumberFormat="1" applyFill="1" applyBorder="1" applyAlignment="1" applyProtection="1">
      <alignment/>
      <protection locked="0"/>
    </xf>
    <xf numFmtId="165" fontId="0" fillId="4" borderId="13" xfId="0" applyNumberFormat="1" applyFill="1" applyBorder="1" applyAlignment="1" applyProtection="1">
      <alignment/>
      <protection locked="0"/>
    </xf>
    <xf numFmtId="166" fontId="0" fillId="4" borderId="17" xfId="0" applyNumberFormat="1" applyFill="1" applyBorder="1" applyAlignment="1" applyProtection="1">
      <alignment/>
      <protection locked="0"/>
    </xf>
    <xf numFmtId="166" fontId="0" fillId="4" borderId="18" xfId="0" applyNumberFormat="1" applyFill="1" applyBorder="1" applyAlignment="1" applyProtection="1">
      <alignment/>
      <protection locked="0"/>
    </xf>
    <xf numFmtId="166" fontId="0" fillId="4" borderId="19" xfId="0" applyNumberFormat="1" applyFill="1" applyBorder="1" applyAlignment="1" applyProtection="1">
      <alignment/>
      <protection locked="0"/>
    </xf>
    <xf numFmtId="166" fontId="0" fillId="4" borderId="20" xfId="0" applyNumberFormat="1" applyFill="1" applyBorder="1" applyAlignment="1" applyProtection="1">
      <alignment/>
      <protection locked="0"/>
    </xf>
    <xf numFmtId="164" fontId="37" fillId="0" borderId="0" xfId="46" applyNumberFormat="1" applyAlignment="1" applyProtection="1">
      <alignment vertical="top"/>
      <protection/>
    </xf>
    <xf numFmtId="0" fontId="22" fillId="0" borderId="0" xfId="0" applyFont="1" applyAlignment="1">
      <alignment/>
    </xf>
    <xf numFmtId="0" fontId="0" fillId="0" borderId="10" xfId="0" applyBorder="1" applyAlignment="1">
      <alignment/>
    </xf>
    <xf numFmtId="0" fontId="0" fillId="0" borderId="21" xfId="0" applyBorder="1" applyAlignment="1">
      <alignment/>
    </xf>
    <xf numFmtId="0" fontId="47" fillId="0" borderId="10" xfId="0" applyFont="1" applyBorder="1" applyAlignment="1">
      <alignment/>
    </xf>
    <xf numFmtId="0" fontId="0" fillId="7" borderId="15" xfId="0" applyFill="1" applyBorder="1" applyAlignment="1">
      <alignment/>
    </xf>
    <xf numFmtId="0" fontId="47" fillId="0" borderId="12" xfId="0" applyFont="1" applyBorder="1" applyAlignment="1">
      <alignment/>
    </xf>
    <xf numFmtId="0" fontId="0" fillId="0" borderId="22" xfId="0" applyBorder="1" applyAlignment="1">
      <alignment/>
    </xf>
    <xf numFmtId="0" fontId="0" fillId="0" borderId="23" xfId="0" applyBorder="1" applyAlignment="1">
      <alignment horizontal="center"/>
    </xf>
    <xf numFmtId="0" fontId="0" fillId="0" borderId="23" xfId="0" applyBorder="1" applyAlignment="1">
      <alignment vertical="center"/>
    </xf>
    <xf numFmtId="164" fontId="0" fillId="0" borderId="23" xfId="0" applyNumberFormat="1" applyBorder="1" applyAlignment="1">
      <alignment horizontal="center"/>
    </xf>
    <xf numFmtId="165" fontId="0" fillId="0" borderId="23" xfId="0" applyNumberFormat="1" applyBorder="1" applyAlignment="1">
      <alignment horizontal="center"/>
    </xf>
    <xf numFmtId="0" fontId="0" fillId="0" borderId="24" xfId="0" applyBorder="1" applyAlignment="1">
      <alignment horizontal="center"/>
    </xf>
    <xf numFmtId="166" fontId="0" fillId="0" borderId="0" xfId="0" applyNumberFormat="1" applyAlignment="1">
      <alignment/>
    </xf>
    <xf numFmtId="166" fontId="0" fillId="7" borderId="17" xfId="0" applyNumberFormat="1" applyFill="1" applyBorder="1" applyAlignment="1">
      <alignment/>
    </xf>
    <xf numFmtId="0" fontId="0" fillId="0" borderId="25" xfId="0" applyBorder="1" applyAlignment="1">
      <alignment horizontal="center"/>
    </xf>
    <xf numFmtId="0" fontId="0" fillId="0" borderId="25" xfId="0" applyBorder="1" applyAlignment="1">
      <alignment vertical="center"/>
    </xf>
    <xf numFmtId="164" fontId="0" fillId="0" borderId="25" xfId="0" applyNumberFormat="1" applyBorder="1" applyAlignment="1">
      <alignment horizontal="center"/>
    </xf>
    <xf numFmtId="165" fontId="48" fillId="0" borderId="25" xfId="0" applyNumberFormat="1" applyFont="1" applyBorder="1" applyAlignment="1">
      <alignment horizontal="center"/>
    </xf>
    <xf numFmtId="0" fontId="0" fillId="0" borderId="26" xfId="0" applyBorder="1" applyAlignment="1">
      <alignment horizontal="center"/>
    </xf>
    <xf numFmtId="166" fontId="0" fillId="7" borderId="18" xfId="0" applyNumberFormat="1" applyFill="1" applyBorder="1" applyAlignment="1">
      <alignment/>
    </xf>
    <xf numFmtId="0" fontId="0" fillId="7" borderId="19" xfId="0" applyFill="1" applyBorder="1" applyAlignment="1">
      <alignment horizontal="center"/>
    </xf>
    <xf numFmtId="165" fontId="0" fillId="7" borderId="27" xfId="0" applyNumberFormat="1" applyFill="1" applyBorder="1" applyAlignment="1">
      <alignment/>
    </xf>
    <xf numFmtId="9" fontId="0" fillId="7" borderId="28" xfId="0" applyNumberFormat="1" applyFill="1" applyBorder="1" applyAlignment="1">
      <alignment/>
    </xf>
    <xf numFmtId="1" fontId="0" fillId="0" borderId="0" xfId="0" applyNumberFormat="1" applyAlignment="1">
      <alignment/>
    </xf>
    <xf numFmtId="3" fontId="0" fillId="0" borderId="0" xfId="0" applyNumberFormat="1" applyAlignment="1">
      <alignment/>
    </xf>
    <xf numFmtId="165" fontId="0" fillId="7" borderId="11" xfId="0" applyNumberFormat="1" applyFill="1" applyBorder="1" applyAlignment="1">
      <alignment/>
    </xf>
    <xf numFmtId="0" fontId="0" fillId="7" borderId="18" xfId="0" applyFill="1" applyBorder="1" applyAlignment="1">
      <alignment horizontal="center"/>
    </xf>
    <xf numFmtId="0" fontId="0" fillId="4" borderId="20" xfId="0" applyFill="1" applyBorder="1" applyAlignment="1" applyProtection="1">
      <alignment/>
      <protection locked="0"/>
    </xf>
    <xf numFmtId="0" fontId="0" fillId="0" borderId="0" xfId="0" applyAlignment="1">
      <alignment horizontal="left"/>
    </xf>
    <xf numFmtId="166" fontId="0" fillId="7" borderId="28" xfId="0" applyNumberFormat="1" applyFill="1" applyBorder="1" applyAlignment="1">
      <alignment/>
    </xf>
    <xf numFmtId="0" fontId="0" fillId="4" borderId="10" xfId="0" applyFill="1" applyBorder="1" applyAlignment="1" applyProtection="1">
      <alignment/>
      <protection locked="0"/>
    </xf>
    <xf numFmtId="0" fontId="0" fillId="4" borderId="11" xfId="0" applyFill="1" applyBorder="1" applyAlignment="1" applyProtection="1">
      <alignment/>
      <protection locked="0"/>
    </xf>
    <xf numFmtId="0" fontId="0" fillId="7" borderId="29" xfId="0" applyFill="1" applyBorder="1" applyAlignment="1">
      <alignment/>
    </xf>
    <xf numFmtId="0" fontId="0" fillId="7" borderId="30" xfId="0" applyFill="1" applyBorder="1" applyAlignment="1">
      <alignment/>
    </xf>
    <xf numFmtId="166" fontId="0" fillId="7" borderId="31" xfId="0" applyNumberFormat="1" applyFill="1" applyBorder="1" applyAlignment="1">
      <alignment/>
    </xf>
    <xf numFmtId="165" fontId="0" fillId="7" borderId="13" xfId="0" applyNumberFormat="1" applyFill="1" applyBorder="1" applyAlignment="1">
      <alignment/>
    </xf>
    <xf numFmtId="0" fontId="0" fillId="7" borderId="28" xfId="0" applyFill="1" applyBorder="1" applyAlignment="1">
      <alignment horizontal="center"/>
    </xf>
    <xf numFmtId="0" fontId="0" fillId="33" borderId="0" xfId="0" applyFill="1" applyAlignment="1">
      <alignment/>
    </xf>
    <xf numFmtId="167" fontId="46" fillId="33" borderId="0" xfId="0" applyNumberFormat="1" applyFont="1" applyFill="1" applyAlignment="1">
      <alignment/>
    </xf>
    <xf numFmtId="164" fontId="0" fillId="33" borderId="0" xfId="0" applyNumberFormat="1" applyFill="1" applyAlignment="1">
      <alignment/>
    </xf>
    <xf numFmtId="167" fontId="0" fillId="7" borderId="26" xfId="0" applyNumberFormat="1" applyFill="1" applyBorder="1" applyAlignment="1">
      <alignment/>
    </xf>
    <xf numFmtId="10" fontId="0" fillId="4" borderId="11" xfId="0" applyNumberFormat="1" applyFill="1" applyBorder="1" applyAlignment="1" applyProtection="1">
      <alignment/>
      <protection locked="0"/>
    </xf>
    <xf numFmtId="0" fontId="35" fillId="0" borderId="0" xfId="0" applyFont="1" applyAlignment="1">
      <alignment/>
    </xf>
    <xf numFmtId="166" fontId="35" fillId="0" borderId="0" xfId="0" applyNumberFormat="1" applyFont="1" applyAlignment="1">
      <alignment/>
    </xf>
    <xf numFmtId="0" fontId="0" fillId="4" borderId="10" xfId="0" applyFill="1" applyBorder="1" applyAlignment="1" applyProtection="1">
      <alignment/>
      <protection locked="0"/>
    </xf>
    <xf numFmtId="0" fontId="0" fillId="4" borderId="11" xfId="0" applyFill="1" applyBorder="1" applyAlignment="1" applyProtection="1">
      <alignment/>
      <protection locked="0"/>
    </xf>
    <xf numFmtId="0" fontId="0" fillId="0" borderId="11" xfId="0" applyBorder="1" applyAlignment="1">
      <alignment/>
    </xf>
    <xf numFmtId="0" fontId="49" fillId="0" borderId="11" xfId="0" applyFont="1" applyBorder="1" applyAlignment="1">
      <alignment/>
    </xf>
    <xf numFmtId="16" fontId="0" fillId="0" borderId="11" xfId="0" applyNumberFormat="1" applyBorder="1" applyAlignment="1">
      <alignment/>
    </xf>
    <xf numFmtId="0" fontId="0" fillId="0" borderId="18" xfId="0" applyBorder="1" applyAlignment="1">
      <alignment/>
    </xf>
    <xf numFmtId="0" fontId="0" fillId="0" borderId="12" xfId="0" applyBorder="1" applyAlignment="1">
      <alignment/>
    </xf>
    <xf numFmtId="0" fontId="0" fillId="0" borderId="13" xfId="0" applyBorder="1" applyAlignment="1">
      <alignment/>
    </xf>
    <xf numFmtId="0" fontId="0" fillId="0" borderId="28" xfId="0" applyBorder="1" applyAlignment="1">
      <alignment/>
    </xf>
    <xf numFmtId="0" fontId="0" fillId="0" borderId="32" xfId="0" applyBorder="1" applyAlignment="1">
      <alignment/>
    </xf>
    <xf numFmtId="0" fontId="0" fillId="0" borderId="27" xfId="0" applyBorder="1" applyAlignment="1">
      <alignment/>
    </xf>
    <xf numFmtId="0" fontId="0" fillId="0" borderId="19"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Border="1" applyAlignment="1">
      <alignment/>
    </xf>
    <xf numFmtId="168" fontId="0" fillId="0" borderId="11" xfId="0" applyNumberFormat="1" applyBorder="1" applyAlignment="1">
      <alignment/>
    </xf>
    <xf numFmtId="0" fontId="0" fillId="5" borderId="11" xfId="0" applyFill="1" applyBorder="1" applyAlignment="1">
      <alignment/>
    </xf>
    <xf numFmtId="0" fontId="0" fillId="5" borderId="10" xfId="0" applyFill="1" applyBorder="1" applyAlignment="1">
      <alignment/>
    </xf>
    <xf numFmtId="168" fontId="0" fillId="0" borderId="10" xfId="0" applyNumberFormat="1" applyBorder="1" applyAlignment="1">
      <alignment/>
    </xf>
    <xf numFmtId="168" fontId="0" fillId="0" borderId="18" xfId="0" applyNumberFormat="1" applyBorder="1" applyAlignment="1">
      <alignment horizontal="left"/>
    </xf>
    <xf numFmtId="168" fontId="0" fillId="5" borderId="13" xfId="0" applyNumberFormat="1" applyFill="1" applyBorder="1" applyAlignment="1">
      <alignment/>
    </xf>
    <xf numFmtId="0" fontId="0" fillId="0" borderId="11" xfId="0" applyBorder="1" applyAlignment="1">
      <alignment horizontal="left"/>
    </xf>
    <xf numFmtId="0" fontId="0" fillId="0" borderId="18" xfId="0" applyBorder="1" applyAlignment="1">
      <alignment horizontal="left"/>
    </xf>
    <xf numFmtId="0" fontId="50" fillId="34" borderId="33" xfId="0" applyFont="1" applyFill="1" applyBorder="1" applyAlignment="1">
      <alignment horizontal="left" vertical="center" indent="1"/>
    </xf>
    <xf numFmtId="0" fontId="51" fillId="34" borderId="33" xfId="0" applyFont="1" applyFill="1" applyBorder="1" applyAlignment="1">
      <alignment horizontal="left" vertical="center" wrapText="1" indent="3"/>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left"/>
    </xf>
    <xf numFmtId="0" fontId="0" fillId="0" borderId="18" xfId="0" applyBorder="1" applyAlignment="1">
      <alignment horizontal="left"/>
    </xf>
    <xf numFmtId="0" fontId="0" fillId="0" borderId="11" xfId="0" applyBorder="1" applyAlignment="1">
      <alignment horizontal="center"/>
    </xf>
    <xf numFmtId="0" fontId="0" fillId="0" borderId="18" xfId="0" applyBorder="1" applyAlignment="1">
      <alignment horizontal="center"/>
    </xf>
    <xf numFmtId="0" fontId="0" fillId="0" borderId="21" xfId="0" applyBorder="1" applyAlignment="1">
      <alignment horizontal="left"/>
    </xf>
    <xf numFmtId="0" fontId="0" fillId="0" borderId="34" xfId="0" applyBorder="1" applyAlignment="1">
      <alignment horizontal="left"/>
    </xf>
    <xf numFmtId="168" fontId="0" fillId="0" borderId="0" xfId="0" applyNumberFormat="1" applyBorder="1" applyAlignment="1">
      <alignment/>
    </xf>
    <xf numFmtId="3" fontId="0" fillId="0" borderId="35" xfId="0" applyNumberFormat="1" applyFill="1" applyBorder="1" applyAlignment="1">
      <alignment/>
    </xf>
    <xf numFmtId="0" fontId="0" fillId="0" borderId="11" xfId="0" applyBorder="1" applyAlignment="1">
      <alignment horizontal="left"/>
    </xf>
    <xf numFmtId="0" fontId="0" fillId="0" borderId="18" xfId="0" applyBorder="1" applyAlignment="1">
      <alignment horizontal="left"/>
    </xf>
    <xf numFmtId="0" fontId="0" fillId="0" borderId="11" xfId="0" applyBorder="1" applyAlignment="1">
      <alignment horizontal="center"/>
    </xf>
    <xf numFmtId="0" fontId="0" fillId="0" borderId="18" xfId="0" applyBorder="1" applyAlignment="1">
      <alignment horizontal="center"/>
    </xf>
    <xf numFmtId="0" fontId="0" fillId="5" borderId="13" xfId="0" applyFill="1" applyBorder="1" applyAlignment="1">
      <alignment horizontal="center"/>
    </xf>
    <xf numFmtId="0" fontId="0" fillId="5" borderId="28" xfId="0" applyFill="1" applyBorder="1" applyAlignment="1">
      <alignment horizontal="center"/>
    </xf>
    <xf numFmtId="0" fontId="0" fillId="5" borderId="11" xfId="0" applyFill="1" applyBorder="1" applyAlignment="1">
      <alignment horizontal="left"/>
    </xf>
    <xf numFmtId="0" fontId="0" fillId="5" borderId="18" xfId="0" applyFill="1" applyBorder="1" applyAlignment="1">
      <alignment horizontal="left"/>
    </xf>
    <xf numFmtId="0" fontId="0" fillId="35" borderId="23" xfId="0" applyFill="1" applyBorder="1" applyAlignment="1">
      <alignment horizontal="center"/>
    </xf>
    <xf numFmtId="0" fontId="0" fillId="35" borderId="36" xfId="0" applyFill="1" applyBorder="1" applyAlignment="1">
      <alignment horizontal="center"/>
    </xf>
    <xf numFmtId="0" fontId="0" fillId="35" borderId="37" xfId="0" applyFill="1" applyBorder="1" applyAlignment="1">
      <alignment horizontal="center"/>
    </xf>
    <xf numFmtId="0" fontId="0" fillId="5" borderId="38" xfId="0" applyFill="1" applyBorder="1" applyAlignment="1">
      <alignment horizontal="right"/>
    </xf>
    <xf numFmtId="0" fontId="0" fillId="5" borderId="39" xfId="0" applyFill="1" applyBorder="1" applyAlignment="1">
      <alignment horizontal="right"/>
    </xf>
    <xf numFmtId="0" fontId="0" fillId="0" borderId="21" xfId="0" applyBorder="1" applyAlignment="1">
      <alignment horizontal="left"/>
    </xf>
    <xf numFmtId="0" fontId="0" fillId="0" borderId="34" xfId="0" applyBorder="1" applyAlignment="1">
      <alignment horizontal="left"/>
    </xf>
    <xf numFmtId="0" fontId="0" fillId="7" borderId="40" xfId="0" applyFill="1" applyBorder="1" applyAlignment="1">
      <alignment horizontal="left"/>
    </xf>
    <xf numFmtId="0" fontId="0" fillId="7" borderId="41" xfId="0" applyFill="1" applyBorder="1" applyAlignment="1">
      <alignment horizontal="left"/>
    </xf>
    <xf numFmtId="0" fontId="0" fillId="0" borderId="0" xfId="0" applyAlignment="1">
      <alignment horizontal="center"/>
    </xf>
    <xf numFmtId="0" fontId="0" fillId="4" borderId="42" xfId="0" applyFill="1" applyBorder="1" applyAlignment="1" applyProtection="1">
      <alignment/>
      <protection locked="0"/>
    </xf>
    <xf numFmtId="0" fontId="0" fillId="4" borderId="43" xfId="0" applyFill="1" applyBorder="1" applyAlignment="1" applyProtection="1">
      <alignment/>
      <protection locked="0"/>
    </xf>
    <xf numFmtId="0" fontId="0" fillId="4" borderId="44" xfId="0" applyFill="1" applyBorder="1" applyAlignment="1" applyProtection="1">
      <alignment/>
      <protection locked="0"/>
    </xf>
    <xf numFmtId="0" fontId="0" fillId="7" borderId="12" xfId="0" applyFill="1" applyBorder="1" applyAlignment="1">
      <alignment horizontal="left"/>
    </xf>
    <xf numFmtId="0" fontId="0" fillId="7" borderId="13" xfId="0" applyFill="1" applyBorder="1" applyAlignment="1">
      <alignment horizontal="left"/>
    </xf>
    <xf numFmtId="0" fontId="0" fillId="4" borderId="10" xfId="0" applyFill="1" applyBorder="1" applyAlignment="1" applyProtection="1">
      <alignment/>
      <protection locked="0"/>
    </xf>
    <xf numFmtId="0" fontId="0" fillId="4" borderId="11" xfId="0" applyFill="1" applyBorder="1" applyAlignment="1" applyProtection="1">
      <alignment/>
      <protection locked="0"/>
    </xf>
    <xf numFmtId="0" fontId="52" fillId="7" borderId="29" xfId="0" applyFont="1" applyFill="1" applyBorder="1" applyAlignment="1">
      <alignment horizontal="center"/>
    </xf>
    <xf numFmtId="0" fontId="52" fillId="7" borderId="30" xfId="0" applyFont="1" applyFill="1" applyBorder="1" applyAlignment="1">
      <alignment horizontal="center"/>
    </xf>
    <xf numFmtId="0" fontId="0" fillId="4" borderId="45" xfId="0" applyFill="1" applyBorder="1" applyAlignment="1" applyProtection="1">
      <alignment/>
      <protection locked="0"/>
    </xf>
    <xf numFmtId="0" fontId="0" fillId="4" borderId="46" xfId="0" applyFill="1" applyBorder="1" applyAlignment="1" applyProtection="1">
      <alignment/>
      <protection locked="0"/>
    </xf>
    <xf numFmtId="0" fontId="0" fillId="7" borderId="45" xfId="0" applyFill="1" applyBorder="1" applyAlignment="1">
      <alignment horizontal="left"/>
    </xf>
    <xf numFmtId="0" fontId="0" fillId="7" borderId="46" xfId="0" applyFill="1" applyBorder="1" applyAlignment="1">
      <alignment horizontal="left"/>
    </xf>
    <xf numFmtId="0" fontId="46" fillId="0" borderId="29" xfId="0" applyFont="1" applyBorder="1" applyAlignment="1">
      <alignment horizontal="left"/>
    </xf>
    <xf numFmtId="0" fontId="46" fillId="0" borderId="30" xfId="0" applyFont="1" applyBorder="1" applyAlignment="1">
      <alignment horizontal="left"/>
    </xf>
    <xf numFmtId="0" fontId="46" fillId="0" borderId="31" xfId="0" applyFont="1" applyBorder="1" applyAlignment="1">
      <alignment horizontal="left"/>
    </xf>
    <xf numFmtId="0" fontId="0" fillId="0" borderId="40" xfId="0" applyBorder="1" applyAlignment="1">
      <alignment horizontal="left"/>
    </xf>
    <xf numFmtId="0" fontId="0" fillId="0" borderId="47" xfId="0" applyBorder="1" applyAlignment="1">
      <alignment horizontal="left"/>
    </xf>
    <xf numFmtId="0" fontId="46" fillId="0" borderId="48" xfId="0" applyFont="1" applyBorder="1" applyAlignment="1">
      <alignment horizontal="center"/>
    </xf>
    <xf numFmtId="0" fontId="46" fillId="0" borderId="49" xfId="0" applyFont="1" applyBorder="1" applyAlignment="1">
      <alignment horizontal="center"/>
    </xf>
    <xf numFmtId="0" fontId="46" fillId="0" borderId="50" xfId="0" applyFont="1" applyBorder="1" applyAlignment="1">
      <alignment horizontal="center"/>
    </xf>
    <xf numFmtId="0" fontId="46" fillId="0" borderId="51" xfId="0" applyFont="1" applyBorder="1" applyAlignment="1">
      <alignment horizontal="left"/>
    </xf>
    <xf numFmtId="0" fontId="46" fillId="0" borderId="52" xfId="0" applyFont="1" applyBorder="1" applyAlignment="1">
      <alignment horizontal="left"/>
    </xf>
    <xf numFmtId="0" fontId="46" fillId="0" borderId="53" xfId="0" applyFont="1" applyBorder="1" applyAlignment="1">
      <alignment horizontal="left"/>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7" borderId="10" xfId="0" applyFill="1" applyBorder="1" applyAlignment="1">
      <alignment horizontal="left"/>
    </xf>
    <xf numFmtId="0" fontId="0" fillId="7" borderId="11" xfId="0" applyFill="1" applyBorder="1" applyAlignment="1">
      <alignment horizontal="left"/>
    </xf>
    <xf numFmtId="0" fontId="0" fillId="4" borderId="32" xfId="0" applyFill="1" applyBorder="1" applyAlignment="1" applyProtection="1">
      <alignment/>
      <protection locked="0"/>
    </xf>
    <xf numFmtId="0" fontId="0" fillId="4" borderId="27" xfId="0" applyFill="1" applyBorder="1" applyAlignment="1" applyProtection="1">
      <alignment/>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herbolario.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herbolario.cl/" TargetMode="External" /></Relationships>
</file>

<file path=xl/worksheets/sheet1.xml><?xml version="1.0" encoding="utf-8"?>
<worksheet xmlns="http://schemas.openxmlformats.org/spreadsheetml/2006/main" xmlns:r="http://schemas.openxmlformats.org/officeDocument/2006/relationships">
  <dimension ref="A1:G88"/>
  <sheetViews>
    <sheetView tabSelected="1" zoomScalePageLayoutView="0" workbookViewId="0" topLeftCell="A1">
      <selection activeCell="E69" sqref="E69"/>
    </sheetView>
  </sheetViews>
  <sheetFormatPr defaultColWidth="11.421875" defaultRowHeight="15"/>
  <cols>
    <col min="1" max="1" width="15.57421875" style="0" customWidth="1"/>
    <col min="2" max="2" width="20.421875" style="0" customWidth="1"/>
    <col min="4" max="4" width="30.28125" style="0" customWidth="1"/>
  </cols>
  <sheetData>
    <row r="1" spans="1:6" ht="15.75" thickBot="1">
      <c r="A1" s="76" t="s">
        <v>0</v>
      </c>
      <c r="B1" s="77" t="s">
        <v>1</v>
      </c>
      <c r="C1" s="77" t="s">
        <v>2</v>
      </c>
      <c r="D1" s="77" t="s">
        <v>3</v>
      </c>
      <c r="E1" s="77" t="s">
        <v>171</v>
      </c>
      <c r="F1" s="78" t="s">
        <v>172</v>
      </c>
    </row>
    <row r="2" spans="1:6" ht="15">
      <c r="A2" s="73" t="s">
        <v>4</v>
      </c>
      <c r="B2" s="74" t="s">
        <v>5</v>
      </c>
      <c r="C2" s="74">
        <v>10</v>
      </c>
      <c r="D2" s="74" t="s">
        <v>9</v>
      </c>
      <c r="E2" s="74">
        <v>51279</v>
      </c>
      <c r="F2" s="75">
        <f>E2*1.19</f>
        <v>61022.009999999995</v>
      </c>
    </row>
    <row r="3" spans="1:6" ht="15">
      <c r="A3" s="21" t="s">
        <v>6</v>
      </c>
      <c r="B3" s="66" t="s">
        <v>7</v>
      </c>
      <c r="C3" s="66">
        <v>5</v>
      </c>
      <c r="D3" s="66" t="s">
        <v>8</v>
      </c>
      <c r="E3" s="66">
        <v>388112</v>
      </c>
      <c r="F3" s="69">
        <f aca="true" t="shared" si="0" ref="F3:F25">E3*1.19</f>
        <v>461853.27999999997</v>
      </c>
    </row>
    <row r="4" spans="1:6" ht="15">
      <c r="A4" s="21" t="s">
        <v>10</v>
      </c>
      <c r="B4" s="66" t="s">
        <v>31</v>
      </c>
      <c r="C4" s="66">
        <v>0.5</v>
      </c>
      <c r="D4" s="66" t="s">
        <v>11</v>
      </c>
      <c r="E4" s="66">
        <v>541000</v>
      </c>
      <c r="F4" s="69">
        <f t="shared" si="0"/>
        <v>643790</v>
      </c>
    </row>
    <row r="5" spans="1:6" ht="15">
      <c r="A5" s="21" t="s">
        <v>12</v>
      </c>
      <c r="B5" s="66"/>
      <c r="C5" s="66">
        <v>1</v>
      </c>
      <c r="D5" s="66"/>
      <c r="E5" s="66">
        <v>382000</v>
      </c>
      <c r="F5" s="69">
        <f t="shared" si="0"/>
        <v>454580</v>
      </c>
    </row>
    <row r="6" spans="1:6" ht="15">
      <c r="A6" s="21" t="s">
        <v>13</v>
      </c>
      <c r="B6" s="66" t="s">
        <v>14</v>
      </c>
      <c r="C6" s="66">
        <v>10</v>
      </c>
      <c r="D6" s="66" t="s">
        <v>15</v>
      </c>
      <c r="E6" s="66">
        <v>808000</v>
      </c>
      <c r="F6" s="69">
        <f t="shared" si="0"/>
        <v>961520</v>
      </c>
    </row>
    <row r="7" spans="1:6" ht="15">
      <c r="A7" s="21" t="s">
        <v>16</v>
      </c>
      <c r="B7" s="66" t="s">
        <v>18</v>
      </c>
      <c r="C7" s="66">
        <v>3</v>
      </c>
      <c r="D7" s="66" t="s">
        <v>17</v>
      </c>
      <c r="E7" s="66">
        <v>97000</v>
      </c>
      <c r="F7" s="69">
        <f t="shared" si="0"/>
        <v>115430</v>
      </c>
    </row>
    <row r="8" spans="1:6" ht="15">
      <c r="A8" s="21" t="s">
        <v>19</v>
      </c>
      <c r="B8" s="66" t="s">
        <v>20</v>
      </c>
      <c r="C8" s="66">
        <v>1.5</v>
      </c>
      <c r="D8" s="66" t="s">
        <v>17</v>
      </c>
      <c r="E8" s="66">
        <v>14280</v>
      </c>
      <c r="F8" s="69">
        <f t="shared" si="0"/>
        <v>16993.2</v>
      </c>
    </row>
    <row r="9" spans="1:6" ht="15">
      <c r="A9" s="21" t="s">
        <v>21</v>
      </c>
      <c r="B9" s="66" t="s">
        <v>22</v>
      </c>
      <c r="C9" s="66" t="s">
        <v>24</v>
      </c>
      <c r="D9" s="66" t="s">
        <v>23</v>
      </c>
      <c r="E9" s="66">
        <v>99000</v>
      </c>
      <c r="F9" s="69">
        <f t="shared" si="0"/>
        <v>117810</v>
      </c>
    </row>
    <row r="10" spans="1:6" ht="15">
      <c r="A10" s="21" t="s">
        <v>25</v>
      </c>
      <c r="B10" s="66" t="s">
        <v>26</v>
      </c>
      <c r="C10" s="66">
        <v>3</v>
      </c>
      <c r="D10" s="66" t="s">
        <v>27</v>
      </c>
      <c r="E10" s="66">
        <v>54000</v>
      </c>
      <c r="F10" s="69">
        <f t="shared" si="0"/>
        <v>64260</v>
      </c>
    </row>
    <row r="11" spans="1:6" ht="15">
      <c r="A11" s="21" t="s">
        <v>28</v>
      </c>
      <c r="B11" s="66" t="s">
        <v>29</v>
      </c>
      <c r="C11" s="66">
        <v>0.5</v>
      </c>
      <c r="D11" s="66" t="s">
        <v>30</v>
      </c>
      <c r="E11" s="66">
        <v>1473000</v>
      </c>
      <c r="F11" s="69">
        <f t="shared" si="0"/>
        <v>1752870</v>
      </c>
    </row>
    <row r="12" spans="1:6" ht="15">
      <c r="A12" s="21" t="s">
        <v>32</v>
      </c>
      <c r="B12" s="66" t="s">
        <v>33</v>
      </c>
      <c r="C12" s="66">
        <v>10</v>
      </c>
      <c r="D12" s="66"/>
      <c r="E12" s="66">
        <v>643000</v>
      </c>
      <c r="F12" s="69">
        <f t="shared" si="0"/>
        <v>765170</v>
      </c>
    </row>
    <row r="13" spans="1:6" ht="15">
      <c r="A13" s="21" t="s">
        <v>34</v>
      </c>
      <c r="B13" s="66" t="s">
        <v>35</v>
      </c>
      <c r="C13" s="66">
        <v>2</v>
      </c>
      <c r="D13" s="66" t="s">
        <v>36</v>
      </c>
      <c r="E13" s="66">
        <v>236000</v>
      </c>
      <c r="F13" s="69">
        <f t="shared" si="0"/>
        <v>280840</v>
      </c>
    </row>
    <row r="14" spans="1:6" ht="15">
      <c r="A14" s="21" t="s">
        <v>37</v>
      </c>
      <c r="B14" s="66" t="s">
        <v>38</v>
      </c>
      <c r="C14" s="66" t="s">
        <v>39</v>
      </c>
      <c r="D14" s="66" t="s">
        <v>40</v>
      </c>
      <c r="E14" s="66">
        <v>37000</v>
      </c>
      <c r="F14" s="69">
        <f t="shared" si="0"/>
        <v>44030</v>
      </c>
    </row>
    <row r="15" spans="1:6" ht="15">
      <c r="A15" s="21" t="s">
        <v>41</v>
      </c>
      <c r="B15" s="66" t="s">
        <v>42</v>
      </c>
      <c r="C15" s="66">
        <v>3</v>
      </c>
      <c r="D15" s="66" t="s">
        <v>43</v>
      </c>
      <c r="E15" s="66">
        <v>375000</v>
      </c>
      <c r="F15" s="69">
        <f t="shared" si="0"/>
        <v>446250</v>
      </c>
    </row>
    <row r="16" spans="1:6" ht="14.25">
      <c r="A16" s="21" t="s">
        <v>44</v>
      </c>
      <c r="B16" s="66" t="s">
        <v>45</v>
      </c>
      <c r="C16" s="66">
        <v>5</v>
      </c>
      <c r="D16" s="66" t="s">
        <v>46</v>
      </c>
      <c r="E16" s="66">
        <v>290000</v>
      </c>
      <c r="F16" s="69">
        <f t="shared" si="0"/>
        <v>345100</v>
      </c>
    </row>
    <row r="17" spans="1:6" ht="14.25">
      <c r="A17" s="21" t="s">
        <v>48</v>
      </c>
      <c r="B17" s="66" t="s">
        <v>47</v>
      </c>
      <c r="C17" s="66">
        <v>4</v>
      </c>
      <c r="D17" s="66" t="s">
        <v>49</v>
      </c>
      <c r="E17" s="66">
        <v>279347</v>
      </c>
      <c r="F17" s="69">
        <f t="shared" si="0"/>
        <v>332422.93</v>
      </c>
    </row>
    <row r="18" spans="1:6" ht="14.25">
      <c r="A18" s="21" t="s">
        <v>50</v>
      </c>
      <c r="B18" s="66" t="s">
        <v>51</v>
      </c>
      <c r="C18" s="66">
        <v>10</v>
      </c>
      <c r="D18" s="66"/>
      <c r="E18" s="66">
        <v>867000</v>
      </c>
      <c r="F18" s="69">
        <f t="shared" si="0"/>
        <v>1031730</v>
      </c>
    </row>
    <row r="19" spans="1:6" ht="14.25">
      <c r="A19" s="21" t="s">
        <v>53</v>
      </c>
      <c r="B19" s="67" t="s">
        <v>52</v>
      </c>
      <c r="C19" s="66">
        <v>2</v>
      </c>
      <c r="D19" s="66" t="s">
        <v>54</v>
      </c>
      <c r="E19" s="66">
        <v>464000</v>
      </c>
      <c r="F19" s="69">
        <f t="shared" si="0"/>
        <v>552160</v>
      </c>
    </row>
    <row r="20" spans="1:6" ht="14.25">
      <c r="A20" s="21" t="s">
        <v>55</v>
      </c>
      <c r="B20" s="66" t="s">
        <v>56</v>
      </c>
      <c r="C20" s="66">
        <v>0.8</v>
      </c>
      <c r="D20" s="66" t="s">
        <v>57</v>
      </c>
      <c r="E20" s="66">
        <v>258000</v>
      </c>
      <c r="F20" s="69">
        <f t="shared" si="0"/>
        <v>307020</v>
      </c>
    </row>
    <row r="21" spans="1:6" ht="14.25">
      <c r="A21" s="21" t="s">
        <v>58</v>
      </c>
      <c r="B21" s="66" t="s">
        <v>59</v>
      </c>
      <c r="C21" s="66">
        <v>10</v>
      </c>
      <c r="D21" s="66"/>
      <c r="E21" s="66">
        <v>890000</v>
      </c>
      <c r="F21" s="69">
        <f t="shared" si="0"/>
        <v>1059100</v>
      </c>
    </row>
    <row r="22" spans="1:6" ht="14.25">
      <c r="A22" s="21" t="s">
        <v>60</v>
      </c>
      <c r="B22" s="66" t="s">
        <v>63</v>
      </c>
      <c r="C22" s="68" t="s">
        <v>62</v>
      </c>
      <c r="D22" s="66" t="s">
        <v>61</v>
      </c>
      <c r="E22" s="66">
        <v>245000</v>
      </c>
      <c r="F22" s="69">
        <f t="shared" si="0"/>
        <v>291550</v>
      </c>
    </row>
    <row r="23" spans="1:6" ht="14.25">
      <c r="A23" s="21" t="s">
        <v>64</v>
      </c>
      <c r="B23" s="66" t="s">
        <v>106</v>
      </c>
      <c r="C23" s="66">
        <v>0.25</v>
      </c>
      <c r="D23" s="66"/>
      <c r="E23" s="66">
        <v>245000</v>
      </c>
      <c r="F23" s="69">
        <f t="shared" si="0"/>
        <v>291550</v>
      </c>
    </row>
    <row r="24" spans="1:6" ht="14.25">
      <c r="A24" s="21" t="s">
        <v>126</v>
      </c>
      <c r="B24" s="66" t="s">
        <v>127</v>
      </c>
      <c r="C24" s="66">
        <v>5</v>
      </c>
      <c r="D24" s="66"/>
      <c r="E24" s="66">
        <v>54000</v>
      </c>
      <c r="F24" s="69">
        <f t="shared" si="0"/>
        <v>64260</v>
      </c>
    </row>
    <row r="25" spans="1:6" ht="14.25">
      <c r="A25" s="21" t="s">
        <v>131</v>
      </c>
      <c r="B25" s="66" t="s">
        <v>128</v>
      </c>
      <c r="C25" s="66">
        <v>1</v>
      </c>
      <c r="D25" s="66"/>
      <c r="E25" s="66">
        <v>17998</v>
      </c>
      <c r="F25" s="69">
        <f t="shared" si="0"/>
        <v>21417.62</v>
      </c>
    </row>
    <row r="26" spans="1:6" ht="15" thickBot="1">
      <c r="A26" s="70"/>
      <c r="B26" s="71"/>
      <c r="C26" s="71"/>
      <c r="D26" s="71"/>
      <c r="E26" s="71"/>
      <c r="F26" s="72"/>
    </row>
    <row r="28" spans="5:7" ht="15" thickBot="1">
      <c r="E28" s="79"/>
      <c r="F28" s="79"/>
      <c r="G28" s="79"/>
    </row>
    <row r="29" spans="1:7" ht="14.25">
      <c r="A29" s="108" t="s">
        <v>132</v>
      </c>
      <c r="B29" s="109"/>
      <c r="C29" s="109"/>
      <c r="D29" s="109"/>
      <c r="E29" s="110"/>
      <c r="F29" s="79"/>
      <c r="G29" s="79"/>
    </row>
    <row r="30" spans="1:7" ht="14.25">
      <c r="A30" s="82" t="s">
        <v>133</v>
      </c>
      <c r="B30" s="81" t="s">
        <v>134</v>
      </c>
      <c r="C30" s="106" t="s">
        <v>135</v>
      </c>
      <c r="D30" s="106"/>
      <c r="E30" s="107"/>
      <c r="F30" s="79"/>
      <c r="G30" s="79"/>
    </row>
    <row r="31" spans="1:7" ht="14.25">
      <c r="A31" s="83">
        <v>0</v>
      </c>
      <c r="B31" s="80">
        <v>547320</v>
      </c>
      <c r="C31" s="80">
        <v>189999</v>
      </c>
      <c r="D31" s="100" t="s">
        <v>150</v>
      </c>
      <c r="E31" s="101"/>
      <c r="F31" s="79"/>
      <c r="G31" s="79"/>
    </row>
    <row r="32" spans="1:7" ht="14.25">
      <c r="A32" s="83"/>
      <c r="B32" s="80"/>
      <c r="C32" s="80">
        <v>297500</v>
      </c>
      <c r="D32" s="100" t="s">
        <v>173</v>
      </c>
      <c r="E32" s="101"/>
      <c r="F32" s="79"/>
      <c r="G32" s="79"/>
    </row>
    <row r="33" spans="1:7" ht="14.25">
      <c r="A33" s="83"/>
      <c r="B33" s="80"/>
      <c r="C33" s="80">
        <v>47890</v>
      </c>
      <c r="D33" s="100" t="s">
        <v>151</v>
      </c>
      <c r="E33" s="101"/>
      <c r="F33" s="79"/>
      <c r="G33" s="79"/>
    </row>
    <row r="34" spans="1:7" ht="14.25">
      <c r="A34" s="83"/>
      <c r="B34" s="80"/>
      <c r="C34" s="80">
        <v>40286</v>
      </c>
      <c r="D34" s="100" t="s">
        <v>167</v>
      </c>
      <c r="E34" s="101"/>
      <c r="F34" s="79"/>
      <c r="G34" s="79"/>
    </row>
    <row r="35" spans="1:7" ht="14.25">
      <c r="A35" s="83"/>
      <c r="B35" s="80"/>
      <c r="C35" s="80">
        <v>178500</v>
      </c>
      <c r="D35" s="100" t="s">
        <v>152</v>
      </c>
      <c r="E35" s="101"/>
      <c r="F35" s="79"/>
      <c r="G35" s="79"/>
    </row>
    <row r="36" spans="1:7" ht="14.25">
      <c r="A36" s="83"/>
      <c r="B36" s="80"/>
      <c r="C36" s="80">
        <v>64926</v>
      </c>
      <c r="D36" s="96" t="s">
        <v>153</v>
      </c>
      <c r="E36" s="97"/>
      <c r="F36" s="79"/>
      <c r="G36" s="79"/>
    </row>
    <row r="37" spans="1:7" ht="14.25">
      <c r="A37" s="83"/>
      <c r="B37" s="80"/>
      <c r="C37" s="80">
        <v>81812</v>
      </c>
      <c r="D37" s="96" t="s">
        <v>154</v>
      </c>
      <c r="E37" s="97"/>
      <c r="F37" s="79"/>
      <c r="G37" s="79"/>
    </row>
    <row r="38" spans="1:7" ht="14.25">
      <c r="A38" s="83"/>
      <c r="B38" s="80"/>
      <c r="C38" s="80">
        <v>22312</v>
      </c>
      <c r="D38" s="96" t="s">
        <v>155</v>
      </c>
      <c r="E38" s="97"/>
      <c r="F38" s="79"/>
      <c r="G38" s="79"/>
    </row>
    <row r="39" spans="1:7" ht="14.25">
      <c r="A39" s="83"/>
      <c r="B39" s="80"/>
      <c r="C39" s="80">
        <v>65200</v>
      </c>
      <c r="D39" s="92" t="s">
        <v>174</v>
      </c>
      <c r="E39" s="84"/>
      <c r="F39" s="79"/>
      <c r="G39" s="79"/>
    </row>
    <row r="40" spans="1:7" ht="14.25">
      <c r="A40" s="83"/>
      <c r="B40" s="80"/>
      <c r="C40" s="80">
        <v>190564</v>
      </c>
      <c r="D40" s="92" t="s">
        <v>156</v>
      </c>
      <c r="E40" s="93"/>
      <c r="F40" s="79"/>
      <c r="G40" s="79"/>
    </row>
    <row r="41" spans="1:7" ht="14.25">
      <c r="A41" s="83"/>
      <c r="B41" s="80"/>
      <c r="C41" s="80">
        <v>24900</v>
      </c>
      <c r="D41" s="92" t="s">
        <v>157</v>
      </c>
      <c r="E41" s="93"/>
      <c r="F41" s="79"/>
      <c r="G41" s="79"/>
    </row>
    <row r="42" spans="1:7" ht="14.25">
      <c r="A42" s="21"/>
      <c r="B42" s="66"/>
      <c r="C42" s="80">
        <v>39000</v>
      </c>
      <c r="D42" s="113" t="s">
        <v>166</v>
      </c>
      <c r="E42" s="114"/>
      <c r="F42" s="79"/>
      <c r="G42" s="79"/>
    </row>
    <row r="43" spans="1:7" ht="14.25">
      <c r="A43" s="21"/>
      <c r="B43" s="66"/>
      <c r="C43" s="80">
        <v>148768</v>
      </c>
      <c r="D43" s="113" t="s">
        <v>179</v>
      </c>
      <c r="E43" s="114"/>
      <c r="F43" s="79"/>
      <c r="G43" s="79"/>
    </row>
    <row r="44" spans="1:7" s="3" customFormat="1" ht="14.25">
      <c r="A44" s="21"/>
      <c r="B44" s="66"/>
      <c r="C44" s="80">
        <v>85252</v>
      </c>
      <c r="D44" s="100" t="s">
        <v>178</v>
      </c>
      <c r="E44" s="101"/>
      <c r="F44" s="79"/>
      <c r="G44" s="79"/>
    </row>
    <row r="45" spans="1:7" s="3" customFormat="1" ht="14.25">
      <c r="A45" s="21"/>
      <c r="B45" s="66"/>
      <c r="C45" s="80">
        <v>121201</v>
      </c>
      <c r="D45" s="100" t="s">
        <v>177</v>
      </c>
      <c r="E45" s="101"/>
      <c r="F45" s="79"/>
      <c r="G45" s="79"/>
    </row>
    <row r="46" spans="1:7" ht="14.25">
      <c r="A46" s="21"/>
      <c r="B46" s="66"/>
      <c r="C46" s="80">
        <v>112455</v>
      </c>
      <c r="D46" s="100" t="s">
        <v>158</v>
      </c>
      <c r="E46" s="101"/>
      <c r="F46" s="79"/>
      <c r="G46" s="79"/>
    </row>
    <row r="47" spans="1:7" ht="14.25">
      <c r="A47" s="21"/>
      <c r="B47" s="66"/>
      <c r="C47" s="80">
        <v>287055</v>
      </c>
      <c r="D47" s="100" t="s">
        <v>160</v>
      </c>
      <c r="E47" s="101"/>
      <c r="F47" s="79"/>
      <c r="G47" s="79"/>
    </row>
    <row r="48" spans="1:7" ht="14.25">
      <c r="A48" s="21"/>
      <c r="B48" s="66"/>
      <c r="C48" s="80">
        <v>12900</v>
      </c>
      <c r="D48" s="100" t="s">
        <v>122</v>
      </c>
      <c r="E48" s="101"/>
      <c r="F48" s="79"/>
      <c r="G48" s="79"/>
    </row>
    <row r="49" spans="1:7" s="3" customFormat="1" ht="14.25">
      <c r="A49" s="21"/>
      <c r="B49" s="66"/>
      <c r="C49" s="80">
        <v>291550</v>
      </c>
      <c r="D49" s="86" t="s">
        <v>165</v>
      </c>
      <c r="E49" s="87"/>
      <c r="F49" s="79"/>
      <c r="G49" s="98"/>
    </row>
    <row r="50" spans="1:7" ht="14.25">
      <c r="A50" s="21"/>
      <c r="B50" s="66"/>
      <c r="C50" s="80">
        <v>121202</v>
      </c>
      <c r="D50" s="102" t="s">
        <v>162</v>
      </c>
      <c r="E50" s="103"/>
      <c r="F50" s="79"/>
      <c r="G50" s="98"/>
    </row>
    <row r="51" spans="1:7" s="3" customFormat="1" ht="14.25">
      <c r="A51" s="21"/>
      <c r="B51" s="66"/>
      <c r="C51" s="80">
        <v>50621</v>
      </c>
      <c r="D51" s="90" t="s">
        <v>168</v>
      </c>
      <c r="E51" s="91"/>
      <c r="F51" s="79"/>
      <c r="G51" s="79"/>
    </row>
    <row r="52" spans="1:7" s="3" customFormat="1" ht="14.25">
      <c r="A52" s="21"/>
      <c r="B52" s="66"/>
      <c r="C52" s="75">
        <v>61022</v>
      </c>
      <c r="D52" s="94" t="s">
        <v>180</v>
      </c>
      <c r="E52" s="95"/>
      <c r="F52" s="79"/>
      <c r="G52" s="79"/>
    </row>
    <row r="53" spans="1:7" s="3" customFormat="1" ht="14.25">
      <c r="A53" s="21"/>
      <c r="B53" s="66"/>
      <c r="C53" s="80">
        <v>49325</v>
      </c>
      <c r="D53" s="90" t="s">
        <v>169</v>
      </c>
      <c r="E53" s="91"/>
      <c r="F53" s="79"/>
      <c r="G53" s="79"/>
    </row>
    <row r="54" spans="1:7" s="3" customFormat="1" ht="14.25">
      <c r="A54" s="21"/>
      <c r="B54" s="66"/>
      <c r="C54" s="80">
        <v>30000</v>
      </c>
      <c r="D54" s="94" t="s">
        <v>181</v>
      </c>
      <c r="E54" s="95"/>
      <c r="F54" s="79"/>
      <c r="G54" s="79"/>
    </row>
    <row r="55" spans="1:7" s="3" customFormat="1" ht="14.25">
      <c r="A55" s="21"/>
      <c r="B55" s="66"/>
      <c r="C55" s="80"/>
      <c r="D55" s="94"/>
      <c r="E55" s="95"/>
      <c r="F55" s="79"/>
      <c r="G55" s="79"/>
    </row>
    <row r="56" spans="1:7" ht="14.25">
      <c r="A56" s="21"/>
      <c r="B56" s="66"/>
      <c r="C56" s="80">
        <v>57102</v>
      </c>
      <c r="D56" s="102" t="s">
        <v>170</v>
      </c>
      <c r="E56" s="103"/>
      <c r="F56" s="79"/>
      <c r="G56" s="79"/>
    </row>
    <row r="57" spans="1:7" ht="15" thickBot="1">
      <c r="A57" s="111" t="s">
        <v>161</v>
      </c>
      <c r="B57" s="112"/>
      <c r="C57" s="85">
        <f>SUM(C31:C56)+B31+A31</f>
        <v>3218662</v>
      </c>
      <c r="D57" s="104"/>
      <c r="E57" s="105"/>
      <c r="F57" s="79"/>
      <c r="G57" s="79"/>
    </row>
    <row r="58" spans="3:7" ht="14.25">
      <c r="C58" s="99"/>
      <c r="E58" s="79"/>
      <c r="F58" s="79"/>
      <c r="G58" s="79"/>
    </row>
    <row r="59" spans="3:4" ht="14.25">
      <c r="C59" s="44">
        <f>C57-C58</f>
        <v>3218662</v>
      </c>
      <c r="D59" t="s">
        <v>183</v>
      </c>
    </row>
    <row r="60" spans="3:4" ht="14.25">
      <c r="C60" s="44">
        <v>3120000</v>
      </c>
      <c r="D60" t="s">
        <v>184</v>
      </c>
    </row>
    <row r="61" ht="14.25">
      <c r="C61" s="44"/>
    </row>
    <row r="62" spans="3:4" ht="14.25">
      <c r="C62" s="44">
        <f>C59-C60</f>
        <v>98662</v>
      </c>
      <c r="D62" t="s">
        <v>185</v>
      </c>
    </row>
    <row r="63" spans="3:4" ht="14.25">
      <c r="C63" s="44">
        <v>5055</v>
      </c>
      <c r="D63" t="s">
        <v>186</v>
      </c>
    </row>
    <row r="64" ht="14.25">
      <c r="C64" s="44"/>
    </row>
    <row r="65" ht="14.25">
      <c r="C65" s="44"/>
    </row>
    <row r="66" ht="14.25">
      <c r="C66" s="44"/>
    </row>
    <row r="67" ht="14.25">
      <c r="C67" s="44"/>
    </row>
    <row r="68" ht="14.25">
      <c r="C68" s="44"/>
    </row>
    <row r="69" ht="14.25">
      <c r="C69" s="44"/>
    </row>
    <row r="70" ht="14.25">
      <c r="C70" s="44"/>
    </row>
    <row r="71" ht="14.25">
      <c r="C71" s="44"/>
    </row>
    <row r="72" ht="14.25">
      <c r="C72" s="44"/>
    </row>
    <row r="73" ht="14.25">
      <c r="C73" s="44"/>
    </row>
    <row r="74" ht="14.25">
      <c r="C74" s="44"/>
    </row>
    <row r="75" ht="14.25">
      <c r="C75" s="44"/>
    </row>
    <row r="76" ht="14.25">
      <c r="C76" s="44"/>
    </row>
    <row r="77" ht="14.25">
      <c r="C77" s="44"/>
    </row>
    <row r="78" ht="14.25">
      <c r="C78" s="44"/>
    </row>
    <row r="79" ht="14.25">
      <c r="C79" s="44"/>
    </row>
    <row r="80" ht="14.25">
      <c r="C80" s="44"/>
    </row>
    <row r="81" ht="14.25">
      <c r="C81" s="44"/>
    </row>
    <row r="82" ht="14.25">
      <c r="C82" s="44"/>
    </row>
    <row r="83" ht="14.25">
      <c r="C83" s="44"/>
    </row>
    <row r="84" ht="14.25">
      <c r="C84" s="44"/>
    </row>
    <row r="85" ht="14.25">
      <c r="C85" s="44"/>
    </row>
    <row r="86" ht="14.25">
      <c r="C86" s="44"/>
    </row>
    <row r="87" ht="14.25">
      <c r="C87" s="44"/>
    </row>
    <row r="88" ht="14.25">
      <c r="C88" s="44"/>
    </row>
  </sheetData>
  <sheetProtection/>
  <mergeCells count="18">
    <mergeCell ref="A29:E29"/>
    <mergeCell ref="A57:B57"/>
    <mergeCell ref="D42:E42"/>
    <mergeCell ref="D46:E46"/>
    <mergeCell ref="D43:E43"/>
    <mergeCell ref="D47:E47"/>
    <mergeCell ref="D57:E57"/>
    <mergeCell ref="C30:E30"/>
    <mergeCell ref="D32:E32"/>
    <mergeCell ref="D33:E33"/>
    <mergeCell ref="D34:E34"/>
    <mergeCell ref="D35:E35"/>
    <mergeCell ref="D31:E31"/>
    <mergeCell ref="D45:E45"/>
    <mergeCell ref="D44:E44"/>
    <mergeCell ref="D48:E48"/>
    <mergeCell ref="D50:E50"/>
    <mergeCell ref="D56:E56"/>
  </mergeCells>
  <printOptions/>
  <pageMargins left="0.25" right="0.25" top="0.75" bottom="0.75" header="0.3" footer="0.3"/>
  <pageSetup horizontalDpi="300" verticalDpi="300" orientation="landscape" r:id="rId3"/>
  <legacyDrawing r:id="rId2"/>
</worksheet>
</file>

<file path=xl/worksheets/sheet10.xml><?xml version="1.0" encoding="utf-8"?>
<worksheet xmlns="http://schemas.openxmlformats.org/spreadsheetml/2006/main" xmlns:r="http://schemas.openxmlformats.org/officeDocument/2006/relationships">
  <dimension ref="A3:W34"/>
  <sheetViews>
    <sheetView zoomScalePageLayoutView="0" workbookViewId="0" topLeftCell="A1">
      <selection activeCell="D21" sqref="D21"/>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100</v>
      </c>
    </row>
    <row r="7" spans="1:3" ht="14.25">
      <c r="A7" s="23" t="s">
        <v>69</v>
      </c>
      <c r="B7" s="22"/>
      <c r="C7" s="24">
        <f>C5*C6</f>
        <v>2000</v>
      </c>
    </row>
    <row r="8" spans="1:3" ht="15" thickBot="1">
      <c r="A8" s="25" t="s">
        <v>70</v>
      </c>
      <c r="B8" s="26"/>
      <c r="C8" s="12">
        <v>18900</v>
      </c>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174</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8.7</v>
      </c>
      <c r="V12" s="40">
        <f>(IF(ISERROR(R11/C15),0,R11/C15))</f>
        <v>0</v>
      </c>
      <c r="W12" s="40">
        <f>(IF(ISERROR(R11/C5),0,R11/C5))</f>
        <v>8.7</v>
      </c>
    </row>
    <row r="13" spans="1:22" ht="15" thickBot="1">
      <c r="A13" s="4"/>
      <c r="B13" s="5"/>
      <c r="C13" s="13"/>
      <c r="D13" s="61"/>
      <c r="E13" s="41">
        <f>C7*D13</f>
        <v>0</v>
      </c>
      <c r="F13" s="40">
        <f>(IF(ISERROR(C13/B13),0,C13/B13))*(G13*D13)</f>
        <v>0</v>
      </c>
      <c r="G13" s="20">
        <f>C7</f>
        <v>2000</v>
      </c>
      <c r="I13" s="145" t="s">
        <v>90</v>
      </c>
      <c r="J13" s="146"/>
      <c r="K13" s="146"/>
      <c r="L13" s="16"/>
      <c r="M13" s="3">
        <f>L13*L14</f>
        <v>0</v>
      </c>
      <c r="O13" s="121" t="s">
        <v>91</v>
      </c>
      <c r="P13" s="122"/>
      <c r="Q13" s="122"/>
      <c r="R13" s="42">
        <f>V13</f>
        <v>2172.4137931034484</v>
      </c>
      <c r="S13" s="43">
        <f>R11</f>
        <v>174</v>
      </c>
      <c r="T13" s="44">
        <f>C5*C8</f>
        <v>378000</v>
      </c>
      <c r="U13" s="32">
        <f>(T13*S14)/S13</f>
        <v>217241.37931034484</v>
      </c>
      <c r="V13" s="3">
        <f>(IF(ISERROR(U13/100),0,U13/100))</f>
        <v>2172.4137931034484</v>
      </c>
    </row>
    <row r="14" spans="1:20" ht="15" thickBot="1">
      <c r="A14" s="4"/>
      <c r="B14" s="5"/>
      <c r="C14" s="13"/>
      <c r="D14" s="61"/>
      <c r="E14" s="45">
        <f aca="true" t="shared" si="0" ref="E14:E32">G14*D14</f>
        <v>0</v>
      </c>
      <c r="F14" s="46">
        <f aca="true" t="shared" si="1" ref="F14:F33">(IF(ISERROR(D14/B14),0,D14/B14))*(G14*C14)</f>
        <v>0</v>
      </c>
      <c r="G14" s="20">
        <f>G13</f>
        <v>2000</v>
      </c>
      <c r="I14" s="129" t="s">
        <v>92</v>
      </c>
      <c r="J14" s="130"/>
      <c r="K14" s="130"/>
      <c r="L14" s="47"/>
      <c r="M14" s="32">
        <v>0</v>
      </c>
      <c r="N14" s="32"/>
      <c r="O14" s="48"/>
      <c r="P14" s="48"/>
      <c r="Q14" s="48"/>
      <c r="S14" s="43">
        <v>100</v>
      </c>
      <c r="T14" s="3" t="s">
        <v>100</v>
      </c>
    </row>
    <row r="15" spans="1:18" ht="15" thickBot="1">
      <c r="A15" s="4"/>
      <c r="B15" s="5"/>
      <c r="C15" s="13"/>
      <c r="D15" s="61"/>
      <c r="E15" s="45">
        <f t="shared" si="0"/>
        <v>0</v>
      </c>
      <c r="F15" s="46">
        <f t="shared" si="1"/>
        <v>0</v>
      </c>
      <c r="G15" s="20">
        <f aca="true" t="shared" si="2" ref="G15:G33">G14</f>
        <v>2000</v>
      </c>
      <c r="I15" s="131" t="s">
        <v>94</v>
      </c>
      <c r="J15" s="132"/>
      <c r="K15" s="132"/>
      <c r="L15" s="133"/>
      <c r="O15" s="115" t="s">
        <v>95</v>
      </c>
      <c r="P15" s="116"/>
      <c r="Q15" s="116"/>
      <c r="R15" s="33">
        <f>(C8*C5)-R11</f>
        <v>377826</v>
      </c>
    </row>
    <row r="16" spans="1:22" ht="15" thickBot="1">
      <c r="A16" s="4"/>
      <c r="B16" s="5"/>
      <c r="C16" s="13"/>
      <c r="D16" s="61"/>
      <c r="E16" s="45">
        <f t="shared" si="0"/>
        <v>0</v>
      </c>
      <c r="F16" s="46">
        <f t="shared" si="1"/>
        <v>0</v>
      </c>
      <c r="G16" s="20">
        <f t="shared" si="2"/>
        <v>2000</v>
      </c>
      <c r="I16" s="147"/>
      <c r="J16" s="148"/>
      <c r="K16" s="148"/>
      <c r="L16" s="17"/>
      <c r="O16" s="121" t="s">
        <v>96</v>
      </c>
      <c r="P16" s="122"/>
      <c r="Q16" s="122"/>
      <c r="R16" s="49">
        <f>C8-R12</f>
        <v>18891.3</v>
      </c>
      <c r="V16" s="3">
        <f>(IF(ISERROR(R15/C19),0,R15/C19))</f>
        <v>0</v>
      </c>
    </row>
    <row r="17" spans="1:22" ht="15" thickBot="1">
      <c r="A17" s="4"/>
      <c r="B17" s="5"/>
      <c r="C17" s="13"/>
      <c r="D17" s="61"/>
      <c r="E17" s="45">
        <f t="shared" si="0"/>
        <v>0</v>
      </c>
      <c r="F17" s="46">
        <f t="shared" si="1"/>
        <v>0</v>
      </c>
      <c r="G17" s="20">
        <f>G16</f>
        <v>2000</v>
      </c>
      <c r="I17" s="123"/>
      <c r="J17" s="124"/>
      <c r="K17" s="124"/>
      <c r="L17" s="16"/>
      <c r="U17" s="32"/>
      <c r="V17" s="32"/>
    </row>
    <row r="18" spans="1:22" ht="15" thickBot="1">
      <c r="A18" s="4"/>
      <c r="B18" s="5"/>
      <c r="C18" s="13"/>
      <c r="D18" s="6"/>
      <c r="E18" s="45">
        <f t="shared" si="0"/>
        <v>0</v>
      </c>
      <c r="F18" s="46">
        <f t="shared" si="1"/>
        <v>0</v>
      </c>
      <c r="G18" s="20">
        <f t="shared" si="2"/>
        <v>2000</v>
      </c>
      <c r="I18" s="123"/>
      <c r="J18" s="124"/>
      <c r="K18" s="124"/>
      <c r="L18" s="16"/>
      <c r="O18" s="52" t="s">
        <v>97</v>
      </c>
      <c r="P18" s="53"/>
      <c r="Q18" s="53"/>
      <c r="R18" s="54">
        <f>R12*2.2</f>
        <v>19.14</v>
      </c>
      <c r="V18" s="40">
        <f>(IF(ISERROR(R17/C21),0,R17/C21))</f>
        <v>0</v>
      </c>
    </row>
    <row r="19" spans="1:12" ht="14.25">
      <c r="A19" s="4"/>
      <c r="B19" s="5"/>
      <c r="C19" s="13"/>
      <c r="D19" s="6"/>
      <c r="E19" s="45">
        <f t="shared" si="0"/>
        <v>0</v>
      </c>
      <c r="F19" s="46">
        <f t="shared" si="1"/>
        <v>0</v>
      </c>
      <c r="G19" s="20">
        <f t="shared" si="2"/>
        <v>2000</v>
      </c>
      <c r="I19" s="123"/>
      <c r="J19" s="124"/>
      <c r="K19" s="124"/>
      <c r="L19" s="16"/>
    </row>
    <row r="20" spans="1:21" ht="14.25">
      <c r="A20" s="4"/>
      <c r="B20" s="5"/>
      <c r="C20" s="13"/>
      <c r="D20" s="6"/>
      <c r="E20" s="45">
        <f t="shared" si="0"/>
        <v>0</v>
      </c>
      <c r="F20" s="46">
        <f t="shared" si="1"/>
        <v>0</v>
      </c>
      <c r="G20" s="20">
        <f t="shared" si="2"/>
        <v>2000</v>
      </c>
      <c r="I20" s="123"/>
      <c r="J20" s="124"/>
      <c r="K20" s="124"/>
      <c r="L20" s="16"/>
      <c r="U20" s="32"/>
    </row>
    <row r="21" spans="1:12" ht="14.25">
      <c r="A21" s="4"/>
      <c r="B21" s="5"/>
      <c r="C21" s="13"/>
      <c r="D21" s="6"/>
      <c r="E21" s="45">
        <f t="shared" si="0"/>
        <v>0</v>
      </c>
      <c r="F21" s="46">
        <f t="shared" si="1"/>
        <v>0</v>
      </c>
      <c r="G21" s="20">
        <f t="shared" si="2"/>
        <v>2000</v>
      </c>
      <c r="I21" s="123"/>
      <c r="J21" s="124"/>
      <c r="K21" s="124"/>
      <c r="L21" s="16"/>
    </row>
    <row r="22" spans="1:12" ht="14.25">
      <c r="A22" s="4"/>
      <c r="B22" s="5"/>
      <c r="C22" s="13"/>
      <c r="D22" s="6"/>
      <c r="E22" s="45">
        <f t="shared" si="0"/>
        <v>0</v>
      </c>
      <c r="F22" s="46">
        <f t="shared" si="1"/>
        <v>0</v>
      </c>
      <c r="G22" s="20">
        <f t="shared" si="2"/>
        <v>2000</v>
      </c>
      <c r="I22" s="123"/>
      <c r="J22" s="124"/>
      <c r="K22" s="124"/>
      <c r="L22" s="16"/>
    </row>
    <row r="23" spans="1:12" ht="14.25">
      <c r="A23" s="4"/>
      <c r="B23" s="5"/>
      <c r="C23" s="13"/>
      <c r="D23" s="6"/>
      <c r="E23" s="45">
        <f t="shared" si="0"/>
        <v>0</v>
      </c>
      <c r="F23" s="46">
        <f t="shared" si="1"/>
        <v>0</v>
      </c>
      <c r="G23" s="20">
        <f t="shared" si="2"/>
        <v>2000</v>
      </c>
      <c r="I23" s="123"/>
      <c r="J23" s="124"/>
      <c r="K23" s="124"/>
      <c r="L23" s="16"/>
    </row>
    <row r="24" spans="1:12" ht="14.25">
      <c r="A24" s="4"/>
      <c r="B24" s="5"/>
      <c r="C24" s="13"/>
      <c r="D24" s="6"/>
      <c r="E24" s="45">
        <f t="shared" si="0"/>
        <v>0</v>
      </c>
      <c r="F24" s="46">
        <f t="shared" si="1"/>
        <v>0</v>
      </c>
      <c r="G24" s="20">
        <f t="shared" si="2"/>
        <v>2000</v>
      </c>
      <c r="I24" s="123"/>
      <c r="J24" s="124"/>
      <c r="K24" s="124"/>
      <c r="L24" s="16"/>
    </row>
    <row r="25" spans="1:12" ht="14.25">
      <c r="A25" s="4"/>
      <c r="B25" s="5"/>
      <c r="C25" s="13"/>
      <c r="D25" s="6"/>
      <c r="E25" s="45">
        <f t="shared" si="0"/>
        <v>0</v>
      </c>
      <c r="F25" s="46">
        <f t="shared" si="1"/>
        <v>0</v>
      </c>
      <c r="G25" s="20">
        <f t="shared" si="2"/>
        <v>2000</v>
      </c>
      <c r="I25" s="123"/>
      <c r="J25" s="124"/>
      <c r="K25" s="124"/>
      <c r="L25" s="16"/>
    </row>
    <row r="26" spans="1:12" ht="15" thickBot="1">
      <c r="A26" s="4"/>
      <c r="B26" s="5"/>
      <c r="C26" s="13"/>
      <c r="D26" s="6"/>
      <c r="E26" s="45">
        <f t="shared" si="0"/>
        <v>0</v>
      </c>
      <c r="F26" s="46">
        <f t="shared" si="1"/>
        <v>0</v>
      </c>
      <c r="G26" s="20">
        <f t="shared" si="2"/>
        <v>2000</v>
      </c>
      <c r="I26" s="127"/>
      <c r="J26" s="128"/>
      <c r="K26" s="128"/>
      <c r="L26" s="18"/>
    </row>
    <row r="27" spans="1:12" ht="15" thickBot="1">
      <c r="A27" s="4"/>
      <c r="B27" s="5"/>
      <c r="C27" s="13"/>
      <c r="D27" s="6"/>
      <c r="E27" s="45">
        <f t="shared" si="0"/>
        <v>0</v>
      </c>
      <c r="F27" s="46">
        <f t="shared" si="1"/>
        <v>0</v>
      </c>
      <c r="G27" s="20">
        <f t="shared" si="2"/>
        <v>2000</v>
      </c>
      <c r="I27" s="125" t="s">
        <v>98</v>
      </c>
      <c r="J27" s="126"/>
      <c r="K27" s="126"/>
      <c r="L27" s="54">
        <f>SUM(M11:M14)+SUM(L16:L26)</f>
        <v>0</v>
      </c>
    </row>
    <row r="28" spans="1:7" ht="14.25">
      <c r="A28" s="4"/>
      <c r="B28" s="5"/>
      <c r="C28" s="13"/>
      <c r="D28" s="6"/>
      <c r="E28" s="45">
        <f t="shared" si="0"/>
        <v>0</v>
      </c>
      <c r="F28" s="46">
        <f t="shared" si="1"/>
        <v>0</v>
      </c>
      <c r="G28" s="20">
        <f t="shared" si="2"/>
        <v>2000</v>
      </c>
    </row>
    <row r="29" spans="1:7" ht="14.25">
      <c r="A29" s="4"/>
      <c r="B29" s="5"/>
      <c r="C29" s="13"/>
      <c r="D29" s="6"/>
      <c r="E29" s="45">
        <f t="shared" si="0"/>
        <v>0</v>
      </c>
      <c r="F29" s="46">
        <f t="shared" si="1"/>
        <v>0</v>
      </c>
      <c r="G29" s="20">
        <f t="shared" si="2"/>
        <v>2000</v>
      </c>
    </row>
    <row r="30" spans="1:18" ht="14.25">
      <c r="A30" s="4"/>
      <c r="B30" s="5"/>
      <c r="C30" s="13"/>
      <c r="D30" s="6"/>
      <c r="E30" s="45">
        <f t="shared" si="0"/>
        <v>0</v>
      </c>
      <c r="F30" s="46">
        <f t="shared" si="1"/>
        <v>0</v>
      </c>
      <c r="G30" s="20">
        <f t="shared" si="2"/>
        <v>2000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2000</v>
      </c>
    </row>
    <row r="32" spans="1:7" ht="14.25">
      <c r="A32" s="4"/>
      <c r="B32" s="5"/>
      <c r="C32" s="13"/>
      <c r="D32" s="6"/>
      <c r="E32" s="45">
        <f t="shared" si="0"/>
        <v>0</v>
      </c>
      <c r="F32" s="46">
        <f t="shared" si="1"/>
        <v>0</v>
      </c>
      <c r="G32" s="20">
        <f t="shared" si="2"/>
        <v>2000</v>
      </c>
    </row>
    <row r="33" spans="1:7" ht="15" thickBot="1">
      <c r="A33" s="7" t="s">
        <v>99</v>
      </c>
      <c r="B33" s="8">
        <v>1000</v>
      </c>
      <c r="C33" s="14">
        <v>100</v>
      </c>
      <c r="D33" s="9">
        <v>0.87</v>
      </c>
      <c r="E33" s="55">
        <f>C7-(SUM(E13:E32))</f>
        <v>2000</v>
      </c>
      <c r="F33" s="56">
        <f t="shared" si="1"/>
        <v>174</v>
      </c>
      <c r="G33" s="20">
        <f t="shared" si="2"/>
        <v>2000</v>
      </c>
    </row>
    <row r="34" spans="2:9" ht="15" thickBot="1">
      <c r="B34" s="57"/>
      <c r="C34" s="58"/>
      <c r="D34" s="59"/>
      <c r="F34" s="60">
        <f>SUM(F13:F33)</f>
        <v>174</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W34"/>
  <sheetViews>
    <sheetView zoomScalePageLayoutView="0" workbookViewId="0" topLeftCell="A7">
      <selection activeCell="C22" sqref="C22"/>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50</v>
      </c>
    </row>
    <row r="7" spans="1:3" ht="14.25">
      <c r="A7" s="23" t="s">
        <v>69</v>
      </c>
      <c r="B7" s="22"/>
      <c r="C7" s="24">
        <f>C5*C6</f>
        <v>1000</v>
      </c>
    </row>
    <row r="8" spans="1:3" ht="15" thickBot="1">
      <c r="A8" s="25" t="s">
        <v>70</v>
      </c>
      <c r="B8" s="26"/>
      <c r="C8" s="12">
        <v>22900</v>
      </c>
    </row>
    <row r="9" ht="15" thickBot="1">
      <c r="I9" s="3" t="s">
        <v>140</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67028.48000000001</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3351.4240000000004</v>
      </c>
      <c r="V12" s="40">
        <f>(IF(ISERROR(R11/C15),0,R11/C15))</f>
        <v>3.1295396395555146</v>
      </c>
      <c r="W12" s="40">
        <f>(IF(ISERROR(R11/C5),0,R11/C5))</f>
        <v>3351.4240000000004</v>
      </c>
    </row>
    <row r="13" spans="1:22" ht="15" thickBot="1">
      <c r="A13" s="4" t="s">
        <v>123</v>
      </c>
      <c r="B13" s="5">
        <v>1000</v>
      </c>
      <c r="C13" s="13">
        <v>9000</v>
      </c>
      <c r="D13" s="61">
        <v>0.0002</v>
      </c>
      <c r="E13" s="41">
        <f>C7*D13</f>
        <v>0.2</v>
      </c>
      <c r="F13" s="40">
        <f>(IF(ISERROR(C13/B13),0,C13/B13))*(G13*D13)</f>
        <v>1.8</v>
      </c>
      <c r="G13" s="20">
        <f>C7</f>
        <v>1000</v>
      </c>
      <c r="I13" s="145" t="s">
        <v>90</v>
      </c>
      <c r="J13" s="146"/>
      <c r="K13" s="146"/>
      <c r="L13" s="16">
        <v>10000</v>
      </c>
      <c r="M13" s="3">
        <f>L13*L14</f>
        <v>30000</v>
      </c>
      <c r="O13" s="121" t="s">
        <v>91</v>
      </c>
      <c r="P13" s="122"/>
      <c r="Q13" s="122"/>
      <c r="R13" s="42">
        <f>V13</f>
        <v>6.8329163961348955</v>
      </c>
      <c r="S13" s="43">
        <f>R11</f>
        <v>67028.48000000001</v>
      </c>
      <c r="T13" s="44">
        <f>C5*C8</f>
        <v>458000</v>
      </c>
      <c r="U13" s="32">
        <f>(T13*S14)/S13</f>
        <v>683.2916396134896</v>
      </c>
      <c r="V13" s="3">
        <f>(IF(ISERROR(U13/100),0,U13/100))</f>
        <v>6.8329163961348955</v>
      </c>
    </row>
    <row r="14" spans="1:20" ht="15" thickBot="1">
      <c r="A14" s="4" t="s">
        <v>110</v>
      </c>
      <c r="B14" s="5">
        <v>1000</v>
      </c>
      <c r="C14" s="13">
        <v>54000</v>
      </c>
      <c r="D14" s="61">
        <v>0.05</v>
      </c>
      <c r="E14" s="45">
        <f aca="true" t="shared" si="0" ref="E14:E32">G14*D14</f>
        <v>50</v>
      </c>
      <c r="F14" s="46">
        <f aca="true" t="shared" si="1" ref="F14:F33">(IF(ISERROR(D14/B14),0,D14/B14))*(G14*C14)</f>
        <v>2700</v>
      </c>
      <c r="G14" s="20">
        <f>G13</f>
        <v>1000</v>
      </c>
      <c r="I14" s="129" t="s">
        <v>92</v>
      </c>
      <c r="J14" s="130"/>
      <c r="K14" s="130"/>
      <c r="L14" s="47">
        <v>3</v>
      </c>
      <c r="M14" s="32">
        <v>0</v>
      </c>
      <c r="N14" s="32"/>
      <c r="O14" s="48"/>
      <c r="P14" s="48"/>
      <c r="Q14" s="48"/>
      <c r="S14" s="43">
        <v>100</v>
      </c>
      <c r="T14" s="3" t="s">
        <v>100</v>
      </c>
    </row>
    <row r="15" spans="1:18" ht="15" thickBot="1">
      <c r="A15" s="64" t="s">
        <v>103</v>
      </c>
      <c r="B15" s="65">
        <v>1000</v>
      </c>
      <c r="C15" s="13">
        <v>21418</v>
      </c>
      <c r="D15" s="61">
        <v>0.01</v>
      </c>
      <c r="E15" s="45">
        <f t="shared" si="0"/>
        <v>10</v>
      </c>
      <c r="F15" s="46">
        <f t="shared" si="1"/>
        <v>214.18</v>
      </c>
      <c r="G15" s="20">
        <f aca="true" t="shared" si="2" ref="G15:G33">G14</f>
        <v>1000</v>
      </c>
      <c r="I15" s="131" t="s">
        <v>94</v>
      </c>
      <c r="J15" s="132"/>
      <c r="K15" s="132"/>
      <c r="L15" s="133"/>
      <c r="O15" s="115" t="s">
        <v>95</v>
      </c>
      <c r="P15" s="116"/>
      <c r="Q15" s="116"/>
      <c r="R15" s="33">
        <f>(C8*C5)-R11</f>
        <v>390971.52</v>
      </c>
    </row>
    <row r="16" spans="1:22" ht="15" thickBot="1">
      <c r="A16" s="64" t="s">
        <v>111</v>
      </c>
      <c r="B16" s="65">
        <v>1000</v>
      </c>
      <c r="C16" s="13">
        <v>33467</v>
      </c>
      <c r="D16" s="6">
        <v>0.1</v>
      </c>
      <c r="E16" s="45">
        <f t="shared" si="0"/>
        <v>100</v>
      </c>
      <c r="F16" s="46">
        <f t="shared" si="1"/>
        <v>3346.7000000000003</v>
      </c>
      <c r="G16" s="20">
        <f t="shared" si="2"/>
        <v>1000</v>
      </c>
      <c r="I16" s="147"/>
      <c r="J16" s="148"/>
      <c r="K16" s="148"/>
      <c r="L16" s="17"/>
      <c r="O16" s="121" t="s">
        <v>96</v>
      </c>
      <c r="P16" s="122"/>
      <c r="Q16" s="122"/>
      <c r="R16" s="49">
        <f>C8-R12</f>
        <v>19548.576</v>
      </c>
      <c r="V16" s="3">
        <f>(IF(ISERROR(R15/C19),0,R15/C19))</f>
        <v>0.7320193222243025</v>
      </c>
    </row>
    <row r="17" spans="1:22" ht="15" thickBot="1">
      <c r="A17" s="64" t="s">
        <v>118</v>
      </c>
      <c r="B17" s="65">
        <v>1000</v>
      </c>
      <c r="C17" s="13">
        <v>53550</v>
      </c>
      <c r="D17" s="6">
        <v>0.03</v>
      </c>
      <c r="E17" s="45">
        <f t="shared" si="0"/>
        <v>30</v>
      </c>
      <c r="F17" s="46">
        <f t="shared" si="1"/>
        <v>1606.4999999999998</v>
      </c>
      <c r="G17" s="20">
        <f>G16</f>
        <v>1000</v>
      </c>
      <c r="I17" s="123"/>
      <c r="J17" s="124"/>
      <c r="K17" s="124"/>
      <c r="L17" s="16"/>
      <c r="U17" s="32"/>
      <c r="V17" s="32"/>
    </row>
    <row r="18" spans="1:22" ht="15" thickBot="1">
      <c r="A18" s="64" t="s">
        <v>37</v>
      </c>
      <c r="B18" s="65">
        <v>1000</v>
      </c>
      <c r="C18" s="13">
        <v>44030</v>
      </c>
      <c r="D18" s="6">
        <v>0.03</v>
      </c>
      <c r="E18" s="45">
        <f t="shared" si="0"/>
        <v>30</v>
      </c>
      <c r="F18" s="46">
        <f t="shared" si="1"/>
        <v>1320.8999999999999</v>
      </c>
      <c r="G18" s="20">
        <f t="shared" si="2"/>
        <v>1000</v>
      </c>
      <c r="I18" s="123"/>
      <c r="J18" s="124"/>
      <c r="K18" s="124"/>
      <c r="L18" s="16"/>
      <c r="O18" s="52" t="s">
        <v>97</v>
      </c>
      <c r="P18" s="53"/>
      <c r="Q18" s="53"/>
      <c r="R18" s="54">
        <f>R12*2.2</f>
        <v>7373.132800000001</v>
      </c>
      <c r="V18" s="40">
        <f>(IF(ISERROR(R17/C21),0,R17/C21))</f>
        <v>0</v>
      </c>
    </row>
    <row r="19" spans="1:12" ht="14.25">
      <c r="A19" s="64" t="s">
        <v>119</v>
      </c>
      <c r="B19" s="65">
        <v>1000</v>
      </c>
      <c r="C19" s="13">
        <v>534100</v>
      </c>
      <c r="D19" s="6">
        <v>0.05</v>
      </c>
      <c r="E19" s="45">
        <f t="shared" si="0"/>
        <v>50</v>
      </c>
      <c r="F19" s="46">
        <f t="shared" si="1"/>
        <v>26705</v>
      </c>
      <c r="G19" s="20">
        <f t="shared" si="2"/>
        <v>1000</v>
      </c>
      <c r="I19" s="123"/>
      <c r="J19" s="124"/>
      <c r="K19" s="124"/>
      <c r="L19" s="16"/>
    </row>
    <row r="20" spans="1:21" ht="14.25">
      <c r="A20" s="64" t="s">
        <v>125</v>
      </c>
      <c r="B20" s="65">
        <v>1000</v>
      </c>
      <c r="C20" s="13">
        <v>2980</v>
      </c>
      <c r="D20" s="6">
        <v>0.03</v>
      </c>
      <c r="E20" s="45">
        <f t="shared" si="0"/>
        <v>30</v>
      </c>
      <c r="F20" s="46">
        <f t="shared" si="1"/>
        <v>89.39999999999999</v>
      </c>
      <c r="G20" s="20">
        <f t="shared" si="2"/>
        <v>1000</v>
      </c>
      <c r="I20" s="123"/>
      <c r="J20" s="124"/>
      <c r="K20" s="124"/>
      <c r="L20" s="16"/>
      <c r="U20" s="32"/>
    </row>
    <row r="21" spans="1:12" ht="14.25">
      <c r="A21" s="64" t="s">
        <v>137</v>
      </c>
      <c r="B21" s="65"/>
      <c r="C21" s="13"/>
      <c r="D21" s="6"/>
      <c r="E21" s="45">
        <f t="shared" si="0"/>
        <v>0</v>
      </c>
      <c r="F21" s="46">
        <f t="shared" si="1"/>
        <v>0</v>
      </c>
      <c r="G21" s="20">
        <f t="shared" si="2"/>
        <v>1000</v>
      </c>
      <c r="I21" s="123"/>
      <c r="J21" s="124"/>
      <c r="K21" s="124"/>
      <c r="L21" s="16"/>
    </row>
    <row r="22" spans="1:12" ht="14.25">
      <c r="A22" s="64"/>
      <c r="B22" s="65"/>
      <c r="C22" s="13"/>
      <c r="D22" s="6"/>
      <c r="E22" s="45">
        <f t="shared" si="0"/>
        <v>0</v>
      </c>
      <c r="F22" s="46">
        <f t="shared" si="1"/>
        <v>0</v>
      </c>
      <c r="G22" s="20">
        <f t="shared" si="2"/>
        <v>1000</v>
      </c>
      <c r="I22" s="123"/>
      <c r="J22" s="124"/>
      <c r="K22" s="124"/>
      <c r="L22" s="16"/>
    </row>
    <row r="23" spans="1:12" ht="14.25">
      <c r="A23" s="4"/>
      <c r="B23" s="5"/>
      <c r="C23" s="13"/>
      <c r="D23" s="6"/>
      <c r="E23" s="45">
        <f t="shared" si="0"/>
        <v>0</v>
      </c>
      <c r="F23" s="46">
        <f t="shared" si="1"/>
        <v>0</v>
      </c>
      <c r="G23" s="20">
        <f t="shared" si="2"/>
        <v>1000</v>
      </c>
      <c r="I23" s="123"/>
      <c r="J23" s="124"/>
      <c r="K23" s="124"/>
      <c r="L23" s="16"/>
    </row>
    <row r="24" spans="1:12" ht="14.25">
      <c r="A24" s="4"/>
      <c r="B24" s="5"/>
      <c r="C24" s="13"/>
      <c r="D24" s="6"/>
      <c r="E24" s="45">
        <f t="shared" si="0"/>
        <v>0</v>
      </c>
      <c r="F24" s="46">
        <f t="shared" si="1"/>
        <v>0</v>
      </c>
      <c r="G24" s="20">
        <f t="shared" si="2"/>
        <v>1000</v>
      </c>
      <c r="I24" s="123"/>
      <c r="J24" s="124"/>
      <c r="K24" s="124"/>
      <c r="L24" s="16"/>
    </row>
    <row r="25" spans="1:12" ht="14.25">
      <c r="A25" s="4"/>
      <c r="B25" s="5"/>
      <c r="C25" s="13"/>
      <c r="D25" s="6"/>
      <c r="E25" s="45">
        <f t="shared" si="0"/>
        <v>0</v>
      </c>
      <c r="F25" s="46">
        <f t="shared" si="1"/>
        <v>0</v>
      </c>
      <c r="G25" s="20">
        <f t="shared" si="2"/>
        <v>1000</v>
      </c>
      <c r="I25" s="123"/>
      <c r="J25" s="124"/>
      <c r="K25" s="124"/>
      <c r="L25" s="16"/>
    </row>
    <row r="26" spans="1:12" ht="15" thickBot="1">
      <c r="A26" s="4"/>
      <c r="B26" s="5"/>
      <c r="C26" s="13"/>
      <c r="D26" s="6"/>
      <c r="E26" s="45">
        <f t="shared" si="0"/>
        <v>0</v>
      </c>
      <c r="F26" s="46">
        <f t="shared" si="1"/>
        <v>0</v>
      </c>
      <c r="G26" s="20">
        <f t="shared" si="2"/>
        <v>1000</v>
      </c>
      <c r="I26" s="127"/>
      <c r="J26" s="128"/>
      <c r="K26" s="128"/>
      <c r="L26" s="18"/>
    </row>
    <row r="27" spans="1:12" ht="15" thickBot="1">
      <c r="A27" s="4"/>
      <c r="B27" s="5"/>
      <c r="C27" s="13"/>
      <c r="D27" s="6"/>
      <c r="E27" s="45">
        <f t="shared" si="0"/>
        <v>0</v>
      </c>
      <c r="F27" s="46">
        <f t="shared" si="1"/>
        <v>0</v>
      </c>
      <c r="G27" s="20">
        <f t="shared" si="2"/>
        <v>1000</v>
      </c>
      <c r="I27" s="125" t="s">
        <v>98</v>
      </c>
      <c r="J27" s="126"/>
      <c r="K27" s="126"/>
      <c r="L27" s="54">
        <f>SUM(M11:M14)+SUM(L16:L26)</f>
        <v>30000</v>
      </c>
    </row>
    <row r="28" spans="1:7" ht="14.25">
      <c r="A28" s="4"/>
      <c r="B28" s="5"/>
      <c r="C28" s="13"/>
      <c r="D28" s="6"/>
      <c r="E28" s="45">
        <f t="shared" si="0"/>
        <v>0</v>
      </c>
      <c r="F28" s="46">
        <f t="shared" si="1"/>
        <v>0</v>
      </c>
      <c r="G28" s="20">
        <f t="shared" si="2"/>
        <v>1000</v>
      </c>
    </row>
    <row r="29" spans="1:7" ht="14.25">
      <c r="A29" s="4"/>
      <c r="B29" s="5"/>
      <c r="C29" s="13"/>
      <c r="D29" s="6"/>
      <c r="E29" s="45">
        <f t="shared" si="0"/>
        <v>0</v>
      </c>
      <c r="F29" s="46">
        <f t="shared" si="1"/>
        <v>0</v>
      </c>
      <c r="G29" s="20">
        <f t="shared" si="2"/>
        <v>1000</v>
      </c>
    </row>
    <row r="30" spans="1:18" ht="14.25">
      <c r="A30" s="4"/>
      <c r="B30" s="5"/>
      <c r="C30" s="13"/>
      <c r="D30" s="6"/>
      <c r="E30" s="45">
        <f t="shared" si="0"/>
        <v>0</v>
      </c>
      <c r="F30" s="46">
        <f t="shared" si="1"/>
        <v>0</v>
      </c>
      <c r="G30" s="20">
        <f t="shared" si="2"/>
        <v>1000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1000</v>
      </c>
    </row>
    <row r="32" spans="1:7" ht="14.25">
      <c r="A32" s="4"/>
      <c r="B32" s="5"/>
      <c r="C32" s="13"/>
      <c r="D32" s="6"/>
      <c r="E32" s="45">
        <f t="shared" si="0"/>
        <v>0</v>
      </c>
      <c r="F32" s="46">
        <f t="shared" si="1"/>
        <v>0</v>
      </c>
      <c r="G32" s="20">
        <f t="shared" si="2"/>
        <v>1000</v>
      </c>
    </row>
    <row r="33" spans="1:7" ht="15" thickBot="1">
      <c r="A33" s="7" t="s">
        <v>99</v>
      </c>
      <c r="B33" s="8">
        <v>1000</v>
      </c>
      <c r="C33" s="14">
        <v>1200</v>
      </c>
      <c r="D33" s="9">
        <v>0.87</v>
      </c>
      <c r="E33" s="55">
        <f>C7-(SUM(E13:E32))</f>
        <v>699.8</v>
      </c>
      <c r="F33" s="56">
        <f t="shared" si="1"/>
        <v>1044</v>
      </c>
      <c r="G33" s="20">
        <f t="shared" si="2"/>
        <v>1000</v>
      </c>
    </row>
    <row r="34" spans="2:9" ht="15" thickBot="1">
      <c r="B34" s="57"/>
      <c r="C34" s="58"/>
      <c r="D34" s="59"/>
      <c r="F34" s="60">
        <f>SUM(F13:F33)</f>
        <v>37028.48</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3:W34"/>
  <sheetViews>
    <sheetView zoomScalePageLayoutView="0" workbookViewId="0" topLeftCell="A7">
      <selection activeCell="C23" sqref="C23"/>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150</v>
      </c>
    </row>
    <row r="7" spans="1:3" ht="14.25">
      <c r="A7" s="23" t="s">
        <v>69</v>
      </c>
      <c r="B7" s="22"/>
      <c r="C7" s="24">
        <f>C5*C6</f>
        <v>3000</v>
      </c>
    </row>
    <row r="8" spans="1:3" ht="15" thickBot="1">
      <c r="A8" s="25" t="s">
        <v>70</v>
      </c>
      <c r="B8" s="26"/>
      <c r="C8" s="12">
        <v>7900</v>
      </c>
    </row>
    <row r="9" ht="15" thickBot="1">
      <c r="I9" s="3" t="s">
        <v>142</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37449.14</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1872.4569999999999</v>
      </c>
      <c r="V12" s="40">
        <f>(IF(ISERROR(R11/C15),0,R11/C15))</f>
        <v>0.8505369066545537</v>
      </c>
      <c r="W12" s="40">
        <f>(IF(ISERROR(R11/C5),0,R11/C5))</f>
        <v>1872.4569999999999</v>
      </c>
    </row>
    <row r="13" spans="1:22" ht="15" thickBot="1">
      <c r="A13" s="4" t="s">
        <v>121</v>
      </c>
      <c r="B13" s="5">
        <v>1000</v>
      </c>
      <c r="C13" s="13">
        <v>112336</v>
      </c>
      <c r="D13" s="61">
        <v>0.015</v>
      </c>
      <c r="E13" s="41">
        <f>C7*D13</f>
        <v>45</v>
      </c>
      <c r="F13" s="40">
        <f>(IF(ISERROR(C13/B13),0,C13/B13))*(G13*D13)</f>
        <v>5055.12</v>
      </c>
      <c r="G13" s="20">
        <f>C7</f>
        <v>3000</v>
      </c>
      <c r="I13" s="145" t="s">
        <v>90</v>
      </c>
      <c r="J13" s="146"/>
      <c r="K13" s="146"/>
      <c r="L13" s="16">
        <v>10000</v>
      </c>
      <c r="M13" s="3">
        <f>L13*L14</f>
        <v>20000</v>
      </c>
      <c r="O13" s="121" t="s">
        <v>91</v>
      </c>
      <c r="P13" s="122"/>
      <c r="Q13" s="122"/>
      <c r="R13" s="42">
        <f>V13</f>
        <v>4.21905549766964</v>
      </c>
      <c r="S13" s="43">
        <f>R11</f>
        <v>37449.14</v>
      </c>
      <c r="T13" s="44">
        <f>C5*C8</f>
        <v>158000</v>
      </c>
      <c r="U13" s="32">
        <f>(T13*S14)/S13</f>
        <v>421.90554976696393</v>
      </c>
      <c r="V13" s="3">
        <f>(IF(ISERROR(U13/100),0,U13/100))</f>
        <v>4.21905549766964</v>
      </c>
    </row>
    <row r="14" spans="1:20" ht="15" thickBot="1">
      <c r="A14" s="64" t="s">
        <v>117</v>
      </c>
      <c r="B14" s="65">
        <v>1000</v>
      </c>
      <c r="C14" s="13">
        <v>149266</v>
      </c>
      <c r="D14" s="6">
        <v>0.01</v>
      </c>
      <c r="E14" s="45">
        <f aca="true" t="shared" si="0" ref="E14:E32">G14*D14</f>
        <v>30</v>
      </c>
      <c r="F14" s="46">
        <f aca="true" t="shared" si="1" ref="F14:F33">(IF(ISERROR(D14/B14),0,D14/B14))*(G14*C14)</f>
        <v>4477.9800000000005</v>
      </c>
      <c r="G14" s="20">
        <f>G13</f>
        <v>3000</v>
      </c>
      <c r="I14" s="129" t="s">
        <v>92</v>
      </c>
      <c r="J14" s="130"/>
      <c r="K14" s="130"/>
      <c r="L14" s="47">
        <v>2</v>
      </c>
      <c r="M14" s="32">
        <v>0</v>
      </c>
      <c r="N14" s="32"/>
      <c r="O14" s="48"/>
      <c r="P14" s="48"/>
      <c r="Q14" s="48"/>
      <c r="S14" s="43">
        <v>100</v>
      </c>
      <c r="T14" s="3" t="s">
        <v>100</v>
      </c>
    </row>
    <row r="15" spans="1:18" ht="15" thickBot="1">
      <c r="A15" s="64" t="s">
        <v>37</v>
      </c>
      <c r="B15" s="65">
        <v>1000</v>
      </c>
      <c r="C15" s="13">
        <v>44030</v>
      </c>
      <c r="D15" s="6">
        <v>0.03</v>
      </c>
      <c r="E15" s="45">
        <f t="shared" si="0"/>
        <v>90</v>
      </c>
      <c r="F15" s="46">
        <f t="shared" si="1"/>
        <v>3962.7</v>
      </c>
      <c r="G15" s="20">
        <f aca="true" t="shared" si="2" ref="G15:G33">G14</f>
        <v>3000</v>
      </c>
      <c r="I15" s="131" t="s">
        <v>94</v>
      </c>
      <c r="J15" s="132"/>
      <c r="K15" s="132"/>
      <c r="L15" s="133"/>
      <c r="O15" s="115" t="s">
        <v>95</v>
      </c>
      <c r="P15" s="116"/>
      <c r="Q15" s="116"/>
      <c r="R15" s="33">
        <f>(C8*C5)-R11</f>
        <v>120550.86</v>
      </c>
    </row>
    <row r="16" spans="1:22" ht="15" thickBot="1">
      <c r="A16" s="4" t="s">
        <v>103</v>
      </c>
      <c r="B16" s="5">
        <v>1000</v>
      </c>
      <c r="C16" s="13">
        <v>21418</v>
      </c>
      <c r="D16" s="61">
        <v>0.01</v>
      </c>
      <c r="E16" s="45">
        <f t="shared" si="0"/>
        <v>30</v>
      </c>
      <c r="F16" s="46">
        <f t="shared" si="1"/>
        <v>642.5400000000001</v>
      </c>
      <c r="G16" s="20">
        <f t="shared" si="2"/>
        <v>3000</v>
      </c>
      <c r="I16" s="147"/>
      <c r="J16" s="148"/>
      <c r="K16" s="148"/>
      <c r="L16" s="17"/>
      <c r="O16" s="121" t="s">
        <v>96</v>
      </c>
      <c r="P16" s="122"/>
      <c r="Q16" s="122"/>
      <c r="R16" s="49">
        <f>C8-R12</f>
        <v>6027.543</v>
      </c>
      <c r="V16" s="3">
        <f>(IF(ISERROR(R15/C19),0,R15/C19))</f>
        <v>0</v>
      </c>
    </row>
    <row r="17" spans="1:22" ht="15" thickBot="1">
      <c r="A17" s="4" t="s">
        <v>141</v>
      </c>
      <c r="B17" s="5">
        <v>1000</v>
      </c>
      <c r="C17" s="13">
        <v>2980</v>
      </c>
      <c r="D17" s="61">
        <v>0.02</v>
      </c>
      <c r="E17" s="45">
        <f t="shared" si="0"/>
        <v>60</v>
      </c>
      <c r="F17" s="46">
        <f t="shared" si="1"/>
        <v>178.8</v>
      </c>
      <c r="G17" s="20">
        <f>G16</f>
        <v>3000</v>
      </c>
      <c r="I17" s="123"/>
      <c r="J17" s="124"/>
      <c r="K17" s="124"/>
      <c r="L17" s="16"/>
      <c r="U17" s="32"/>
      <c r="V17" s="32"/>
    </row>
    <row r="18" spans="1:22" ht="15" thickBot="1">
      <c r="A18" s="4" t="s">
        <v>137</v>
      </c>
      <c r="B18" s="5"/>
      <c r="C18" s="13"/>
      <c r="D18" s="6"/>
      <c r="E18" s="45">
        <f t="shared" si="0"/>
        <v>0</v>
      </c>
      <c r="F18" s="46">
        <f t="shared" si="1"/>
        <v>0</v>
      </c>
      <c r="G18" s="20">
        <f t="shared" si="2"/>
        <v>3000</v>
      </c>
      <c r="I18" s="123"/>
      <c r="J18" s="124"/>
      <c r="K18" s="124"/>
      <c r="L18" s="16"/>
      <c r="O18" s="52" t="s">
        <v>97</v>
      </c>
      <c r="P18" s="53"/>
      <c r="Q18" s="53"/>
      <c r="R18" s="54">
        <f>R12*2.2</f>
        <v>4119.4054</v>
      </c>
      <c r="V18" s="40">
        <f>(IF(ISERROR(R17/C21),0,R17/C21))</f>
        <v>0</v>
      </c>
    </row>
    <row r="19" spans="1:12" ht="14.25">
      <c r="A19" s="4"/>
      <c r="B19" s="5"/>
      <c r="C19" s="13"/>
      <c r="D19" s="6"/>
      <c r="E19" s="45">
        <f t="shared" si="0"/>
        <v>0</v>
      </c>
      <c r="F19" s="46">
        <f t="shared" si="1"/>
        <v>0</v>
      </c>
      <c r="G19" s="20">
        <f t="shared" si="2"/>
        <v>3000</v>
      </c>
      <c r="I19" s="123"/>
      <c r="J19" s="124"/>
      <c r="K19" s="124"/>
      <c r="L19" s="16"/>
    </row>
    <row r="20" spans="1:21" ht="14.25">
      <c r="A20" s="4"/>
      <c r="B20" s="5"/>
      <c r="C20" s="13"/>
      <c r="D20" s="6"/>
      <c r="E20" s="45">
        <f t="shared" si="0"/>
        <v>0</v>
      </c>
      <c r="F20" s="46">
        <f t="shared" si="1"/>
        <v>0</v>
      </c>
      <c r="G20" s="20">
        <f t="shared" si="2"/>
        <v>3000</v>
      </c>
      <c r="I20" s="123"/>
      <c r="J20" s="124"/>
      <c r="K20" s="124"/>
      <c r="L20" s="16"/>
      <c r="U20" s="32"/>
    </row>
    <row r="21" spans="1:12" ht="14.25">
      <c r="A21" s="4"/>
      <c r="B21" s="5"/>
      <c r="C21" s="13"/>
      <c r="D21" s="6"/>
      <c r="E21" s="45">
        <f t="shared" si="0"/>
        <v>0</v>
      </c>
      <c r="F21" s="46">
        <f t="shared" si="1"/>
        <v>0</v>
      </c>
      <c r="G21" s="20">
        <f t="shared" si="2"/>
        <v>3000</v>
      </c>
      <c r="I21" s="123"/>
      <c r="J21" s="124"/>
      <c r="K21" s="124"/>
      <c r="L21" s="16"/>
    </row>
    <row r="22" spans="1:12" ht="14.25">
      <c r="A22" s="4"/>
      <c r="B22" s="5"/>
      <c r="C22" s="13"/>
      <c r="D22" s="6"/>
      <c r="E22" s="45">
        <f t="shared" si="0"/>
        <v>0</v>
      </c>
      <c r="F22" s="46">
        <f t="shared" si="1"/>
        <v>0</v>
      </c>
      <c r="G22" s="20">
        <f t="shared" si="2"/>
        <v>3000</v>
      </c>
      <c r="I22" s="123"/>
      <c r="J22" s="124"/>
      <c r="K22" s="124"/>
      <c r="L22" s="16"/>
    </row>
    <row r="23" spans="1:12" ht="14.25">
      <c r="A23" s="4"/>
      <c r="B23" s="5"/>
      <c r="C23" s="13"/>
      <c r="D23" s="6"/>
      <c r="E23" s="45">
        <f t="shared" si="0"/>
        <v>0</v>
      </c>
      <c r="F23" s="46">
        <f t="shared" si="1"/>
        <v>0</v>
      </c>
      <c r="G23" s="20">
        <f t="shared" si="2"/>
        <v>3000</v>
      </c>
      <c r="I23" s="123"/>
      <c r="J23" s="124"/>
      <c r="K23" s="124"/>
      <c r="L23" s="16"/>
    </row>
    <row r="24" spans="1:12" ht="14.25">
      <c r="A24" s="4"/>
      <c r="B24" s="5"/>
      <c r="C24" s="13"/>
      <c r="D24" s="6"/>
      <c r="E24" s="45">
        <f t="shared" si="0"/>
        <v>0</v>
      </c>
      <c r="F24" s="46">
        <f t="shared" si="1"/>
        <v>0</v>
      </c>
      <c r="G24" s="20">
        <f t="shared" si="2"/>
        <v>3000</v>
      </c>
      <c r="I24" s="123"/>
      <c r="J24" s="124"/>
      <c r="K24" s="124"/>
      <c r="L24" s="16"/>
    </row>
    <row r="25" spans="1:12" ht="14.25">
      <c r="A25" s="4"/>
      <c r="B25" s="5"/>
      <c r="C25" s="13"/>
      <c r="D25" s="6"/>
      <c r="E25" s="45">
        <f t="shared" si="0"/>
        <v>0</v>
      </c>
      <c r="F25" s="46">
        <f t="shared" si="1"/>
        <v>0</v>
      </c>
      <c r="G25" s="20">
        <f t="shared" si="2"/>
        <v>3000</v>
      </c>
      <c r="I25" s="123"/>
      <c r="J25" s="124"/>
      <c r="K25" s="124"/>
      <c r="L25" s="16"/>
    </row>
    <row r="26" spans="1:12" ht="15" thickBot="1">
      <c r="A26" s="4"/>
      <c r="B26" s="5"/>
      <c r="C26" s="13"/>
      <c r="D26" s="6"/>
      <c r="E26" s="45">
        <f t="shared" si="0"/>
        <v>0</v>
      </c>
      <c r="F26" s="46">
        <f t="shared" si="1"/>
        <v>0</v>
      </c>
      <c r="G26" s="20">
        <f t="shared" si="2"/>
        <v>3000</v>
      </c>
      <c r="I26" s="127"/>
      <c r="J26" s="128"/>
      <c r="K26" s="128"/>
      <c r="L26" s="18"/>
    </row>
    <row r="27" spans="1:12" ht="15" thickBot="1">
      <c r="A27" s="4"/>
      <c r="B27" s="5"/>
      <c r="C27" s="13"/>
      <c r="D27" s="6"/>
      <c r="E27" s="45">
        <f t="shared" si="0"/>
        <v>0</v>
      </c>
      <c r="F27" s="46">
        <f t="shared" si="1"/>
        <v>0</v>
      </c>
      <c r="G27" s="20">
        <f t="shared" si="2"/>
        <v>3000</v>
      </c>
      <c r="I27" s="125" t="s">
        <v>98</v>
      </c>
      <c r="J27" s="126"/>
      <c r="K27" s="126"/>
      <c r="L27" s="54">
        <f>SUM(M11:M14)+SUM(L16:L26)</f>
        <v>20000</v>
      </c>
    </row>
    <row r="28" spans="1:7" ht="14.25">
      <c r="A28" s="4"/>
      <c r="B28" s="5"/>
      <c r="C28" s="13"/>
      <c r="D28" s="6"/>
      <c r="E28" s="45">
        <f t="shared" si="0"/>
        <v>0</v>
      </c>
      <c r="F28" s="46">
        <f t="shared" si="1"/>
        <v>0</v>
      </c>
      <c r="G28" s="20">
        <f t="shared" si="2"/>
        <v>3000</v>
      </c>
    </row>
    <row r="29" spans="1:7" ht="14.25">
      <c r="A29" s="4"/>
      <c r="B29" s="5"/>
      <c r="C29" s="13"/>
      <c r="D29" s="6"/>
      <c r="E29" s="45">
        <f t="shared" si="0"/>
        <v>0</v>
      </c>
      <c r="F29" s="46">
        <f t="shared" si="1"/>
        <v>0</v>
      </c>
      <c r="G29" s="20">
        <f t="shared" si="2"/>
        <v>3000</v>
      </c>
    </row>
    <row r="30" spans="1:18" ht="14.25">
      <c r="A30" s="4"/>
      <c r="B30" s="5"/>
      <c r="C30" s="13"/>
      <c r="D30" s="6"/>
      <c r="E30" s="45">
        <f t="shared" si="0"/>
        <v>0</v>
      </c>
      <c r="F30" s="46">
        <f t="shared" si="1"/>
        <v>0</v>
      </c>
      <c r="G30" s="20">
        <f t="shared" si="2"/>
        <v>3000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3000</v>
      </c>
    </row>
    <row r="32" spans="1:7" ht="14.25">
      <c r="A32" s="4"/>
      <c r="B32" s="5"/>
      <c r="C32" s="13"/>
      <c r="D32" s="6"/>
      <c r="E32" s="45">
        <f t="shared" si="0"/>
        <v>0</v>
      </c>
      <c r="F32" s="46">
        <f t="shared" si="1"/>
        <v>0</v>
      </c>
      <c r="G32" s="20">
        <f t="shared" si="2"/>
        <v>3000</v>
      </c>
    </row>
    <row r="33" spans="1:7" ht="15" thickBot="1">
      <c r="A33" s="7" t="s">
        <v>99</v>
      </c>
      <c r="B33" s="8">
        <v>1000</v>
      </c>
      <c r="C33" s="14">
        <v>1200</v>
      </c>
      <c r="D33" s="9">
        <v>0.87</v>
      </c>
      <c r="E33" s="55">
        <f>C7-(SUM(E13:E32))</f>
        <v>2745</v>
      </c>
      <c r="F33" s="56">
        <f t="shared" si="1"/>
        <v>3132</v>
      </c>
      <c r="G33" s="20">
        <f t="shared" si="2"/>
        <v>3000</v>
      </c>
    </row>
    <row r="34" spans="2:9" ht="15" thickBot="1">
      <c r="B34" s="57"/>
      <c r="C34" s="58"/>
      <c r="D34" s="59"/>
      <c r="F34" s="60">
        <f>SUM(F13:F33)</f>
        <v>17449.14</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3:W34"/>
  <sheetViews>
    <sheetView zoomScalePageLayoutView="0" workbookViewId="0" topLeftCell="A1">
      <selection activeCell="P24" sqref="P24"/>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row>
    <row r="6" spans="1:3" ht="14.25">
      <c r="A6" s="21" t="s">
        <v>68</v>
      </c>
      <c r="B6" s="22"/>
      <c r="C6" s="11"/>
    </row>
    <row r="7" spans="1:3" ht="14.25">
      <c r="A7" s="23" t="s">
        <v>69</v>
      </c>
      <c r="B7" s="22"/>
      <c r="C7" s="24">
        <f>C5*C6</f>
        <v>0</v>
      </c>
    </row>
    <row r="8" spans="1:3" ht="15" thickBot="1">
      <c r="A8" s="25" t="s">
        <v>70</v>
      </c>
      <c r="B8" s="26"/>
      <c r="C8" s="12"/>
    </row>
    <row r="9" ht="15" thickBot="1">
      <c r="I9" s="3" t="s">
        <v>145</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0</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t="e">
        <f>R11/C5</f>
        <v>#DIV/0!</v>
      </c>
      <c r="V12" s="40">
        <f>(IF(ISERROR(R11/C15),0,R11/C15))</f>
        <v>0</v>
      </c>
      <c r="W12" s="40">
        <f>(IF(ISERROR(R11/C5),0,R11/C5))</f>
        <v>0</v>
      </c>
    </row>
    <row r="13" spans="1:22" ht="15" thickBot="1">
      <c r="A13" s="4" t="s">
        <v>125</v>
      </c>
      <c r="B13" s="5">
        <v>1000</v>
      </c>
      <c r="C13" s="13">
        <v>1900</v>
      </c>
      <c r="D13" s="61">
        <v>0.5342</v>
      </c>
      <c r="E13" s="41">
        <f>C7*D13</f>
        <v>0</v>
      </c>
      <c r="F13" s="40">
        <f>(IF(ISERROR(C13/B13),0,C13/B13))*(G13*D13)</f>
        <v>0</v>
      </c>
      <c r="G13" s="20">
        <f>C7</f>
        <v>0</v>
      </c>
      <c r="I13" s="145" t="s">
        <v>90</v>
      </c>
      <c r="J13" s="146"/>
      <c r="K13" s="146"/>
      <c r="L13" s="16"/>
      <c r="M13" s="3">
        <f>L13*L14</f>
        <v>0</v>
      </c>
      <c r="O13" s="121" t="s">
        <v>91</v>
      </c>
      <c r="P13" s="122"/>
      <c r="Q13" s="122"/>
      <c r="R13" s="42">
        <f>V13</f>
        <v>0</v>
      </c>
      <c r="S13" s="43">
        <f>R11</f>
        <v>0</v>
      </c>
      <c r="T13" s="44">
        <f>C5*C8</f>
        <v>0</v>
      </c>
      <c r="U13" s="32" t="e">
        <f>(T13*S14)/S13</f>
        <v>#DIV/0!</v>
      </c>
      <c r="V13" s="3">
        <f>(IF(ISERROR(U13/100),0,U13/100))</f>
        <v>0</v>
      </c>
    </row>
    <row r="14" spans="1:20" ht="15" thickBot="1">
      <c r="A14" s="4" t="s">
        <v>143</v>
      </c>
      <c r="B14" s="5">
        <v>1000</v>
      </c>
      <c r="C14" s="13">
        <v>5600</v>
      </c>
      <c r="D14" s="61">
        <v>0.05</v>
      </c>
      <c r="E14" s="45">
        <f aca="true" t="shared" si="0" ref="E14:E32">G14*D14</f>
        <v>0</v>
      </c>
      <c r="F14" s="46">
        <f aca="true" t="shared" si="1" ref="F14:F33">(IF(ISERROR(D14/B14),0,D14/B14))*(G14*C14)</f>
        <v>0</v>
      </c>
      <c r="G14" s="20">
        <f>G13</f>
        <v>0</v>
      </c>
      <c r="I14" s="129" t="s">
        <v>92</v>
      </c>
      <c r="J14" s="130"/>
      <c r="K14" s="130"/>
      <c r="L14" s="47">
        <v>0</v>
      </c>
      <c r="M14" s="32">
        <v>0</v>
      </c>
      <c r="N14" s="32"/>
      <c r="O14" s="48"/>
      <c r="P14" s="48"/>
      <c r="Q14" s="48"/>
      <c r="S14" s="43">
        <v>100</v>
      </c>
      <c r="T14" s="3" t="s">
        <v>100</v>
      </c>
    </row>
    <row r="15" spans="1:18" ht="15" thickBot="1">
      <c r="A15" s="64" t="s">
        <v>146</v>
      </c>
      <c r="B15" s="65">
        <v>1000</v>
      </c>
      <c r="C15" s="13">
        <v>5900</v>
      </c>
      <c r="D15" s="61">
        <v>0.33</v>
      </c>
      <c r="E15" s="45">
        <f t="shared" si="0"/>
        <v>0</v>
      </c>
      <c r="F15" s="46">
        <f t="shared" si="1"/>
        <v>0</v>
      </c>
      <c r="G15" s="20">
        <f aca="true" t="shared" si="2" ref="G15:G33">G14</f>
        <v>0</v>
      </c>
      <c r="I15" s="131" t="s">
        <v>94</v>
      </c>
      <c r="J15" s="132"/>
      <c r="K15" s="132"/>
      <c r="L15" s="133"/>
      <c r="O15" s="115" t="s">
        <v>95</v>
      </c>
      <c r="P15" s="116"/>
      <c r="Q15" s="116"/>
      <c r="R15" s="33">
        <f>(C8*C5)-R11</f>
        <v>0</v>
      </c>
    </row>
    <row r="16" spans="1:22" ht="15" thickBot="1">
      <c r="A16" s="64" t="s">
        <v>116</v>
      </c>
      <c r="B16" s="65">
        <v>1000</v>
      </c>
      <c r="C16" s="13">
        <v>53560</v>
      </c>
      <c r="D16" s="61">
        <v>0.01</v>
      </c>
      <c r="E16" s="45">
        <f t="shared" si="0"/>
        <v>0</v>
      </c>
      <c r="F16" s="46">
        <f t="shared" si="1"/>
        <v>0</v>
      </c>
      <c r="G16" s="20">
        <f t="shared" si="2"/>
        <v>0</v>
      </c>
      <c r="I16" s="147"/>
      <c r="J16" s="148"/>
      <c r="K16" s="148"/>
      <c r="L16" s="17"/>
      <c r="O16" s="121" t="s">
        <v>96</v>
      </c>
      <c r="P16" s="122"/>
      <c r="Q16" s="122"/>
      <c r="R16" s="49" t="e">
        <f>C8-R12</f>
        <v>#DIV/0!</v>
      </c>
      <c r="V16" s="3">
        <f>(IF(ISERROR(R15/C19),0,R15/C19))</f>
        <v>0</v>
      </c>
    </row>
    <row r="17" spans="1:22" ht="15" thickBot="1">
      <c r="A17" s="4" t="s">
        <v>144</v>
      </c>
      <c r="B17" s="5">
        <v>1000</v>
      </c>
      <c r="C17" s="13">
        <v>21418</v>
      </c>
      <c r="D17" s="61">
        <v>0.01</v>
      </c>
      <c r="E17" s="45">
        <f t="shared" si="0"/>
        <v>0</v>
      </c>
      <c r="F17" s="46">
        <f t="shared" si="1"/>
        <v>0</v>
      </c>
      <c r="G17" s="20">
        <f>G16</f>
        <v>0</v>
      </c>
      <c r="I17" s="123"/>
      <c r="J17" s="124"/>
      <c r="K17" s="124"/>
      <c r="L17" s="16"/>
      <c r="U17" s="32"/>
      <c r="V17" s="32"/>
    </row>
    <row r="18" spans="1:22" ht="15" thickBot="1">
      <c r="A18" s="4" t="s">
        <v>147</v>
      </c>
      <c r="B18" s="5">
        <v>1000</v>
      </c>
      <c r="C18" s="13">
        <v>26000</v>
      </c>
      <c r="D18" s="6">
        <v>0.02</v>
      </c>
      <c r="E18" s="45">
        <f t="shared" si="0"/>
        <v>0</v>
      </c>
      <c r="F18" s="46">
        <f t="shared" si="1"/>
        <v>0</v>
      </c>
      <c r="G18" s="20">
        <f t="shared" si="2"/>
        <v>0</v>
      </c>
      <c r="I18" s="123"/>
      <c r="J18" s="124"/>
      <c r="K18" s="124"/>
      <c r="L18" s="16"/>
      <c r="O18" s="52" t="s">
        <v>97</v>
      </c>
      <c r="P18" s="53"/>
      <c r="Q18" s="53"/>
      <c r="R18" s="54" t="e">
        <f>R12*2.2</f>
        <v>#DIV/0!</v>
      </c>
      <c r="V18" s="40">
        <f>(IF(ISERROR(R17/C21),0,R17/C21))</f>
        <v>0</v>
      </c>
    </row>
    <row r="19" spans="1:12" ht="14.25">
      <c r="A19" s="4"/>
      <c r="B19" s="5"/>
      <c r="C19" s="13"/>
      <c r="D19" s="6"/>
      <c r="E19" s="45">
        <f t="shared" si="0"/>
        <v>0</v>
      </c>
      <c r="F19" s="46">
        <f t="shared" si="1"/>
        <v>0</v>
      </c>
      <c r="G19" s="20">
        <f t="shared" si="2"/>
        <v>0</v>
      </c>
      <c r="I19" s="123"/>
      <c r="J19" s="124"/>
      <c r="K19" s="124"/>
      <c r="L19" s="16"/>
    </row>
    <row r="20" spans="1:21" ht="14.25">
      <c r="A20" s="4"/>
      <c r="B20" s="5"/>
      <c r="C20" s="13"/>
      <c r="D20" s="6"/>
      <c r="E20" s="45">
        <f t="shared" si="0"/>
        <v>0</v>
      </c>
      <c r="F20" s="46">
        <f t="shared" si="1"/>
        <v>0</v>
      </c>
      <c r="G20" s="20">
        <f t="shared" si="2"/>
        <v>0</v>
      </c>
      <c r="I20" s="123"/>
      <c r="J20" s="124"/>
      <c r="K20" s="124"/>
      <c r="L20" s="16"/>
      <c r="U20" s="32"/>
    </row>
    <row r="21" spans="1:12" ht="14.25">
      <c r="A21" s="4"/>
      <c r="B21" s="5"/>
      <c r="C21" s="13"/>
      <c r="D21" s="6"/>
      <c r="E21" s="45">
        <f t="shared" si="0"/>
        <v>0</v>
      </c>
      <c r="F21" s="46">
        <f t="shared" si="1"/>
        <v>0</v>
      </c>
      <c r="G21" s="20">
        <f t="shared" si="2"/>
        <v>0</v>
      </c>
      <c r="I21" s="123"/>
      <c r="J21" s="124"/>
      <c r="K21" s="124"/>
      <c r="L21" s="16"/>
    </row>
    <row r="22" spans="1:12" ht="14.25">
      <c r="A22" s="4"/>
      <c r="B22" s="5"/>
      <c r="C22" s="13"/>
      <c r="D22" s="6"/>
      <c r="E22" s="45">
        <f t="shared" si="0"/>
        <v>0</v>
      </c>
      <c r="F22" s="46">
        <f t="shared" si="1"/>
        <v>0</v>
      </c>
      <c r="G22" s="20">
        <f t="shared" si="2"/>
        <v>0</v>
      </c>
      <c r="I22" s="123"/>
      <c r="J22" s="124"/>
      <c r="K22" s="124"/>
      <c r="L22" s="16"/>
    </row>
    <row r="23" spans="1:12" ht="14.25">
      <c r="A23" s="4"/>
      <c r="B23" s="5"/>
      <c r="C23" s="13"/>
      <c r="D23" s="6"/>
      <c r="E23" s="45">
        <f t="shared" si="0"/>
        <v>0</v>
      </c>
      <c r="F23" s="46">
        <f t="shared" si="1"/>
        <v>0</v>
      </c>
      <c r="G23" s="20">
        <f t="shared" si="2"/>
        <v>0</v>
      </c>
      <c r="I23" s="123"/>
      <c r="J23" s="124"/>
      <c r="K23" s="124"/>
      <c r="L23" s="16"/>
    </row>
    <row r="24" spans="1:12" ht="14.25">
      <c r="A24" s="4"/>
      <c r="B24" s="5"/>
      <c r="C24" s="13"/>
      <c r="D24" s="6"/>
      <c r="E24" s="45">
        <f t="shared" si="0"/>
        <v>0</v>
      </c>
      <c r="F24" s="46">
        <f t="shared" si="1"/>
        <v>0</v>
      </c>
      <c r="G24" s="20">
        <f t="shared" si="2"/>
        <v>0</v>
      </c>
      <c r="I24" s="123"/>
      <c r="J24" s="124"/>
      <c r="K24" s="124"/>
      <c r="L24" s="16"/>
    </row>
    <row r="25" spans="1:12" ht="14.25">
      <c r="A25" s="4"/>
      <c r="B25" s="5"/>
      <c r="C25" s="13"/>
      <c r="D25" s="6"/>
      <c r="E25" s="45">
        <f t="shared" si="0"/>
        <v>0</v>
      </c>
      <c r="F25" s="46">
        <f t="shared" si="1"/>
        <v>0</v>
      </c>
      <c r="G25" s="20">
        <f t="shared" si="2"/>
        <v>0</v>
      </c>
      <c r="I25" s="123"/>
      <c r="J25" s="124"/>
      <c r="K25" s="124"/>
      <c r="L25" s="16"/>
    </row>
    <row r="26" spans="1:12" ht="15" thickBot="1">
      <c r="A26" s="4"/>
      <c r="B26" s="5"/>
      <c r="C26" s="13"/>
      <c r="D26" s="6"/>
      <c r="E26" s="45">
        <f t="shared" si="0"/>
        <v>0</v>
      </c>
      <c r="F26" s="46">
        <f t="shared" si="1"/>
        <v>0</v>
      </c>
      <c r="G26" s="20">
        <f t="shared" si="2"/>
        <v>0</v>
      </c>
      <c r="I26" s="127"/>
      <c r="J26" s="128"/>
      <c r="K26" s="128"/>
      <c r="L26" s="18"/>
    </row>
    <row r="27" spans="1:12" ht="15" thickBot="1">
      <c r="A27" s="4"/>
      <c r="B27" s="5"/>
      <c r="C27" s="13"/>
      <c r="D27" s="6"/>
      <c r="E27" s="45">
        <f t="shared" si="0"/>
        <v>0</v>
      </c>
      <c r="F27" s="46">
        <f t="shared" si="1"/>
        <v>0</v>
      </c>
      <c r="G27" s="20">
        <f t="shared" si="2"/>
        <v>0</v>
      </c>
      <c r="I27" s="125" t="s">
        <v>98</v>
      </c>
      <c r="J27" s="126"/>
      <c r="K27" s="126"/>
      <c r="L27" s="54">
        <f>SUM(M11:M14)+SUM(L16:L26)</f>
        <v>0</v>
      </c>
    </row>
    <row r="28" spans="1:7" ht="14.25">
      <c r="A28" s="4"/>
      <c r="B28" s="5"/>
      <c r="C28" s="13"/>
      <c r="D28" s="6"/>
      <c r="E28" s="45">
        <f t="shared" si="0"/>
        <v>0</v>
      </c>
      <c r="F28" s="46">
        <f t="shared" si="1"/>
        <v>0</v>
      </c>
      <c r="G28" s="20">
        <f t="shared" si="2"/>
        <v>0</v>
      </c>
    </row>
    <row r="29" spans="1:7" ht="14.25">
      <c r="A29" s="4"/>
      <c r="B29" s="5"/>
      <c r="C29" s="13"/>
      <c r="D29" s="6"/>
      <c r="E29" s="45">
        <f t="shared" si="0"/>
        <v>0</v>
      </c>
      <c r="F29" s="46">
        <f t="shared" si="1"/>
        <v>0</v>
      </c>
      <c r="G29" s="20">
        <f t="shared" si="2"/>
        <v>0</v>
      </c>
    </row>
    <row r="30" spans="1:18" ht="14.25">
      <c r="A30" s="4"/>
      <c r="B30" s="5"/>
      <c r="C30" s="13"/>
      <c r="D30" s="6"/>
      <c r="E30" s="45">
        <f t="shared" si="0"/>
        <v>0</v>
      </c>
      <c r="F30" s="46">
        <f t="shared" si="1"/>
        <v>0</v>
      </c>
      <c r="G30" s="20">
        <f t="shared" si="2"/>
        <v>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0</v>
      </c>
    </row>
    <row r="32" spans="1:7" ht="14.25">
      <c r="A32" s="4"/>
      <c r="B32" s="5"/>
      <c r="C32" s="13"/>
      <c r="D32" s="6"/>
      <c r="E32" s="45">
        <f t="shared" si="0"/>
        <v>0</v>
      </c>
      <c r="F32" s="46">
        <f t="shared" si="1"/>
        <v>0</v>
      </c>
      <c r="G32" s="20">
        <f t="shared" si="2"/>
        <v>0</v>
      </c>
    </row>
    <row r="33" spans="1:7" ht="15" thickBot="1">
      <c r="A33" s="7" t="s">
        <v>99</v>
      </c>
      <c r="B33" s="8">
        <v>1000</v>
      </c>
      <c r="C33" s="14">
        <v>100</v>
      </c>
      <c r="D33" s="9">
        <v>0.87</v>
      </c>
      <c r="E33" s="55">
        <f>C7-(SUM(E13:E32))</f>
        <v>0</v>
      </c>
      <c r="F33" s="56">
        <f t="shared" si="1"/>
        <v>0</v>
      </c>
      <c r="G33" s="20">
        <f t="shared" si="2"/>
        <v>0</v>
      </c>
    </row>
    <row r="34" spans="2:9" ht="15" thickBot="1">
      <c r="B34" s="57"/>
      <c r="C34" s="58"/>
      <c r="D34" s="59"/>
      <c r="F34" s="60">
        <f>SUM(F13:F33)</f>
        <v>0</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W34"/>
  <sheetViews>
    <sheetView zoomScalePageLayoutView="0" workbookViewId="0" topLeftCell="A7">
      <selection activeCell="C24" sqref="C24"/>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150</v>
      </c>
    </row>
    <row r="7" spans="1:3" ht="14.25">
      <c r="A7" s="23" t="s">
        <v>69</v>
      </c>
      <c r="B7" s="22"/>
      <c r="C7" s="24">
        <f>C5*C6</f>
        <v>3000</v>
      </c>
    </row>
    <row r="8" spans="1:3" ht="15" thickBot="1">
      <c r="A8" s="25" t="s">
        <v>70</v>
      </c>
      <c r="B8" s="26"/>
      <c r="C8" s="12">
        <v>9900</v>
      </c>
    </row>
    <row r="9" ht="15" thickBot="1">
      <c r="I9" s="3" t="s">
        <v>148</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30677.24</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1533.862</v>
      </c>
      <c r="V12" s="40">
        <f>(IF(ISERROR(R11/C15),0,R11/C15))</f>
        <v>10.294375838926175</v>
      </c>
      <c r="W12" s="40">
        <f>(IF(ISERROR(R11/C5),0,R11/C5))</f>
        <v>1533.862</v>
      </c>
    </row>
    <row r="13" spans="1:22" ht="15" thickBot="1">
      <c r="A13" s="4" t="s">
        <v>124</v>
      </c>
      <c r="B13" s="5">
        <v>1000</v>
      </c>
      <c r="C13" s="13">
        <v>3900</v>
      </c>
      <c r="D13" s="61">
        <v>0.02</v>
      </c>
      <c r="E13" s="41">
        <f>C7*D13</f>
        <v>60</v>
      </c>
      <c r="F13" s="40">
        <f>(IF(ISERROR(C13/B13),0,C13/B13))*(G13*D13)</f>
        <v>234</v>
      </c>
      <c r="G13" s="20">
        <f>C7</f>
        <v>3000</v>
      </c>
      <c r="I13" s="145" t="s">
        <v>90</v>
      </c>
      <c r="J13" s="146"/>
      <c r="K13" s="146"/>
      <c r="L13" s="16">
        <v>10000</v>
      </c>
      <c r="M13" s="3">
        <f>L13*L14</f>
        <v>20000</v>
      </c>
      <c r="O13" s="121" t="s">
        <v>91</v>
      </c>
      <c r="P13" s="122"/>
      <c r="Q13" s="122"/>
      <c r="R13" s="42">
        <f>V13</f>
        <v>6.454296409976908</v>
      </c>
      <c r="S13" s="43">
        <f>R11</f>
        <v>30677.24</v>
      </c>
      <c r="T13" s="44">
        <f>C5*C8</f>
        <v>198000</v>
      </c>
      <c r="U13" s="32">
        <f>(T13*S14)/S13</f>
        <v>645.4296409976907</v>
      </c>
      <c r="V13" s="3">
        <f>(IF(ISERROR(U13/100),0,U13/100))</f>
        <v>6.454296409976908</v>
      </c>
    </row>
    <row r="14" spans="1:20" ht="15" thickBot="1">
      <c r="A14" s="4" t="s">
        <v>120</v>
      </c>
      <c r="B14" s="5">
        <v>1000</v>
      </c>
      <c r="C14" s="13">
        <v>3900</v>
      </c>
      <c r="D14" s="61">
        <v>0.02</v>
      </c>
      <c r="E14" s="45">
        <f aca="true" t="shared" si="0" ref="E14:E32">G14*D14</f>
        <v>60</v>
      </c>
      <c r="F14" s="46">
        <f aca="true" t="shared" si="1" ref="F14:F33">(IF(ISERROR(D14/B14),0,D14/B14))*(G14*C14)</f>
        <v>234.00000000000003</v>
      </c>
      <c r="G14" s="20">
        <f>G13</f>
        <v>3000</v>
      </c>
      <c r="I14" s="129" t="s">
        <v>92</v>
      </c>
      <c r="J14" s="130"/>
      <c r="K14" s="130"/>
      <c r="L14" s="47">
        <v>2</v>
      </c>
      <c r="M14" s="32">
        <v>0</v>
      </c>
      <c r="N14" s="32"/>
      <c r="O14" s="48"/>
      <c r="P14" s="48"/>
      <c r="Q14" s="48"/>
      <c r="S14" s="43">
        <v>100</v>
      </c>
      <c r="T14" s="3" t="s">
        <v>100</v>
      </c>
    </row>
    <row r="15" spans="1:18" ht="15" thickBot="1">
      <c r="A15" s="4" t="s">
        <v>125</v>
      </c>
      <c r="B15" s="5">
        <v>1000</v>
      </c>
      <c r="C15" s="13">
        <v>2980</v>
      </c>
      <c r="D15" s="61">
        <v>0.04</v>
      </c>
      <c r="E15" s="45">
        <f t="shared" si="0"/>
        <v>120</v>
      </c>
      <c r="F15" s="46">
        <f t="shared" si="1"/>
        <v>357.6</v>
      </c>
      <c r="G15" s="20">
        <f aca="true" t="shared" si="2" ref="G15:G33">G14</f>
        <v>3000</v>
      </c>
      <c r="I15" s="131" t="s">
        <v>94</v>
      </c>
      <c r="J15" s="132"/>
      <c r="K15" s="132"/>
      <c r="L15" s="133"/>
      <c r="O15" s="115" t="s">
        <v>95</v>
      </c>
      <c r="P15" s="116"/>
      <c r="Q15" s="116"/>
      <c r="R15" s="33">
        <f>(C8*C5)-R11</f>
        <v>167322.76</v>
      </c>
    </row>
    <row r="16" spans="1:22" ht="15" thickBot="1">
      <c r="A16" s="4" t="s">
        <v>103</v>
      </c>
      <c r="B16" s="5">
        <v>1000</v>
      </c>
      <c r="C16" s="13">
        <v>21418</v>
      </c>
      <c r="D16" s="61">
        <v>0.01</v>
      </c>
      <c r="E16" s="45">
        <f t="shared" si="0"/>
        <v>30</v>
      </c>
      <c r="F16" s="46">
        <f t="shared" si="1"/>
        <v>642.5400000000001</v>
      </c>
      <c r="G16" s="20">
        <f t="shared" si="2"/>
        <v>3000</v>
      </c>
      <c r="I16" s="147"/>
      <c r="J16" s="148"/>
      <c r="K16" s="148"/>
      <c r="L16" s="17"/>
      <c r="O16" s="121" t="s">
        <v>96</v>
      </c>
      <c r="P16" s="122"/>
      <c r="Q16" s="122"/>
      <c r="R16" s="49">
        <f>C8-R12</f>
        <v>8366.137999999999</v>
      </c>
      <c r="V16" s="3">
        <f>(IF(ISERROR(R15/C19),0,R15/C19))</f>
        <v>0</v>
      </c>
    </row>
    <row r="17" spans="1:22" ht="15" thickBot="1">
      <c r="A17" s="4" t="s">
        <v>164</v>
      </c>
      <c r="B17" s="5">
        <v>1000</v>
      </c>
      <c r="C17" s="13">
        <v>122570</v>
      </c>
      <c r="D17" s="61">
        <v>0.01</v>
      </c>
      <c r="E17" s="45">
        <f t="shared" si="0"/>
        <v>30</v>
      </c>
      <c r="F17" s="46">
        <f t="shared" si="1"/>
        <v>3677.1000000000004</v>
      </c>
      <c r="G17" s="20">
        <f>G16</f>
        <v>3000</v>
      </c>
      <c r="I17" s="123"/>
      <c r="J17" s="124"/>
      <c r="K17" s="124"/>
      <c r="L17" s="16"/>
      <c r="U17" s="32"/>
      <c r="V17" s="32"/>
    </row>
    <row r="18" spans="1:22" ht="15" thickBot="1">
      <c r="A18" s="64" t="s">
        <v>149</v>
      </c>
      <c r="B18" s="65">
        <v>1000</v>
      </c>
      <c r="C18" s="13">
        <v>16000</v>
      </c>
      <c r="D18" s="6">
        <v>0.05</v>
      </c>
      <c r="E18" s="45">
        <f t="shared" si="0"/>
        <v>150</v>
      </c>
      <c r="F18" s="46">
        <f t="shared" si="1"/>
        <v>2400</v>
      </c>
      <c r="G18" s="20">
        <f t="shared" si="2"/>
        <v>3000</v>
      </c>
      <c r="I18" s="123"/>
      <c r="J18" s="124"/>
      <c r="K18" s="124"/>
      <c r="L18" s="16"/>
      <c r="O18" s="52" t="s">
        <v>97</v>
      </c>
      <c r="P18" s="53"/>
      <c r="Q18" s="53"/>
      <c r="R18" s="54">
        <f>R12*2.2</f>
        <v>3374.4964000000004</v>
      </c>
      <c r="V18" s="40">
        <f>(IF(ISERROR(R17/C21),0,R17/C21))</f>
        <v>0</v>
      </c>
    </row>
    <row r="19" spans="1:12" ht="14.25">
      <c r="A19" s="4"/>
      <c r="B19" s="5"/>
      <c r="C19" s="13"/>
      <c r="D19" s="6"/>
      <c r="E19" s="45">
        <f t="shared" si="0"/>
        <v>0</v>
      </c>
      <c r="F19" s="46">
        <f t="shared" si="1"/>
        <v>0</v>
      </c>
      <c r="G19" s="20">
        <f t="shared" si="2"/>
        <v>3000</v>
      </c>
      <c r="I19" s="123"/>
      <c r="J19" s="124"/>
      <c r="K19" s="124"/>
      <c r="L19" s="16"/>
    </row>
    <row r="20" spans="1:21" ht="14.25">
      <c r="A20" s="4"/>
      <c r="B20" s="5"/>
      <c r="C20" s="13"/>
      <c r="D20" s="6"/>
      <c r="E20" s="45">
        <f t="shared" si="0"/>
        <v>0</v>
      </c>
      <c r="F20" s="46">
        <f t="shared" si="1"/>
        <v>0</v>
      </c>
      <c r="G20" s="20">
        <f t="shared" si="2"/>
        <v>3000</v>
      </c>
      <c r="I20" s="123"/>
      <c r="J20" s="124"/>
      <c r="K20" s="124"/>
      <c r="L20" s="16"/>
      <c r="U20" s="32"/>
    </row>
    <row r="21" spans="1:12" ht="14.25">
      <c r="A21" s="4"/>
      <c r="B21" s="5"/>
      <c r="C21" s="13"/>
      <c r="D21" s="6"/>
      <c r="E21" s="45">
        <f t="shared" si="0"/>
        <v>0</v>
      </c>
      <c r="F21" s="46">
        <f t="shared" si="1"/>
        <v>0</v>
      </c>
      <c r="G21" s="20">
        <f t="shared" si="2"/>
        <v>3000</v>
      </c>
      <c r="I21" s="123"/>
      <c r="J21" s="124"/>
      <c r="K21" s="124"/>
      <c r="L21" s="16"/>
    </row>
    <row r="22" spans="1:12" ht="14.25">
      <c r="A22" s="4"/>
      <c r="B22" s="5"/>
      <c r="C22" s="13"/>
      <c r="D22" s="6"/>
      <c r="E22" s="45">
        <f t="shared" si="0"/>
        <v>0</v>
      </c>
      <c r="F22" s="46">
        <f t="shared" si="1"/>
        <v>0</v>
      </c>
      <c r="G22" s="20">
        <f t="shared" si="2"/>
        <v>3000</v>
      </c>
      <c r="I22" s="123"/>
      <c r="J22" s="124"/>
      <c r="K22" s="124"/>
      <c r="L22" s="16"/>
    </row>
    <row r="23" spans="1:12" ht="14.25">
      <c r="A23" s="4"/>
      <c r="B23" s="5"/>
      <c r="C23" s="13"/>
      <c r="D23" s="6"/>
      <c r="E23" s="45">
        <f t="shared" si="0"/>
        <v>0</v>
      </c>
      <c r="F23" s="46">
        <f t="shared" si="1"/>
        <v>0</v>
      </c>
      <c r="G23" s="20">
        <f t="shared" si="2"/>
        <v>3000</v>
      </c>
      <c r="I23" s="123"/>
      <c r="J23" s="124"/>
      <c r="K23" s="124"/>
      <c r="L23" s="16"/>
    </row>
    <row r="24" spans="1:12" ht="14.25">
      <c r="A24" s="4"/>
      <c r="B24" s="5"/>
      <c r="C24" s="13"/>
      <c r="D24" s="6"/>
      <c r="E24" s="45">
        <f t="shared" si="0"/>
        <v>0</v>
      </c>
      <c r="F24" s="46">
        <f t="shared" si="1"/>
        <v>0</v>
      </c>
      <c r="G24" s="20">
        <f t="shared" si="2"/>
        <v>3000</v>
      </c>
      <c r="I24" s="123"/>
      <c r="J24" s="124"/>
      <c r="K24" s="124"/>
      <c r="L24" s="16"/>
    </row>
    <row r="25" spans="1:12" ht="14.25">
      <c r="A25" s="4"/>
      <c r="B25" s="5"/>
      <c r="C25" s="13"/>
      <c r="D25" s="6"/>
      <c r="E25" s="45">
        <f t="shared" si="0"/>
        <v>0</v>
      </c>
      <c r="F25" s="46">
        <f t="shared" si="1"/>
        <v>0</v>
      </c>
      <c r="G25" s="20">
        <f t="shared" si="2"/>
        <v>3000</v>
      </c>
      <c r="I25" s="123"/>
      <c r="J25" s="124"/>
      <c r="K25" s="124"/>
      <c r="L25" s="16"/>
    </row>
    <row r="26" spans="1:12" ht="15" thickBot="1">
      <c r="A26" s="4"/>
      <c r="B26" s="5"/>
      <c r="C26" s="13"/>
      <c r="D26" s="6"/>
      <c r="E26" s="45">
        <f t="shared" si="0"/>
        <v>0</v>
      </c>
      <c r="F26" s="46">
        <f t="shared" si="1"/>
        <v>0</v>
      </c>
      <c r="G26" s="20">
        <f t="shared" si="2"/>
        <v>3000</v>
      </c>
      <c r="I26" s="127"/>
      <c r="J26" s="128"/>
      <c r="K26" s="128"/>
      <c r="L26" s="18"/>
    </row>
    <row r="27" spans="1:12" ht="15" thickBot="1">
      <c r="A27" s="4"/>
      <c r="B27" s="5"/>
      <c r="C27" s="13"/>
      <c r="D27" s="6"/>
      <c r="E27" s="45">
        <f t="shared" si="0"/>
        <v>0</v>
      </c>
      <c r="F27" s="46">
        <f t="shared" si="1"/>
        <v>0</v>
      </c>
      <c r="G27" s="20">
        <f t="shared" si="2"/>
        <v>3000</v>
      </c>
      <c r="I27" s="125" t="s">
        <v>98</v>
      </c>
      <c r="J27" s="126"/>
      <c r="K27" s="126"/>
      <c r="L27" s="54">
        <f>SUM(M11:M14)+SUM(L16:L26)</f>
        <v>20000</v>
      </c>
    </row>
    <row r="28" spans="1:7" ht="14.25">
      <c r="A28" s="4"/>
      <c r="B28" s="5"/>
      <c r="C28" s="13"/>
      <c r="D28" s="6"/>
      <c r="E28" s="45">
        <f t="shared" si="0"/>
        <v>0</v>
      </c>
      <c r="F28" s="46">
        <f t="shared" si="1"/>
        <v>0</v>
      </c>
      <c r="G28" s="20">
        <f t="shared" si="2"/>
        <v>3000</v>
      </c>
    </row>
    <row r="29" spans="1:7" ht="14.25">
      <c r="A29" s="4"/>
      <c r="B29" s="5"/>
      <c r="C29" s="13"/>
      <c r="D29" s="6"/>
      <c r="E29" s="45">
        <f t="shared" si="0"/>
        <v>0</v>
      </c>
      <c r="F29" s="46">
        <f t="shared" si="1"/>
        <v>0</v>
      </c>
      <c r="G29" s="20">
        <f t="shared" si="2"/>
        <v>3000</v>
      </c>
    </row>
    <row r="30" spans="1:18" ht="14.25">
      <c r="A30" s="4"/>
      <c r="B30" s="5"/>
      <c r="C30" s="13"/>
      <c r="D30" s="6"/>
      <c r="E30" s="45">
        <f t="shared" si="0"/>
        <v>0</v>
      </c>
      <c r="F30" s="46">
        <f t="shared" si="1"/>
        <v>0</v>
      </c>
      <c r="G30" s="20">
        <f t="shared" si="2"/>
        <v>3000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3000</v>
      </c>
    </row>
    <row r="32" spans="1:7" ht="14.25">
      <c r="A32" s="4"/>
      <c r="B32" s="5"/>
      <c r="C32" s="13"/>
      <c r="D32" s="6"/>
      <c r="E32" s="45">
        <f t="shared" si="0"/>
        <v>0</v>
      </c>
      <c r="F32" s="46">
        <f t="shared" si="1"/>
        <v>0</v>
      </c>
      <c r="G32" s="20">
        <f t="shared" si="2"/>
        <v>3000</v>
      </c>
    </row>
    <row r="33" spans="1:7" ht="15" thickBot="1">
      <c r="A33" s="7" t="s">
        <v>99</v>
      </c>
      <c r="B33" s="8">
        <v>1000</v>
      </c>
      <c r="C33" s="14">
        <v>1200</v>
      </c>
      <c r="D33" s="9">
        <v>0.87</v>
      </c>
      <c r="E33" s="55">
        <f>C7-(SUM(E13:E32))</f>
        <v>2550</v>
      </c>
      <c r="F33" s="56">
        <f t="shared" si="1"/>
        <v>3132</v>
      </c>
      <c r="G33" s="20">
        <f t="shared" si="2"/>
        <v>3000</v>
      </c>
    </row>
    <row r="34" spans="2:9" ht="15" thickBot="1">
      <c r="B34" s="57"/>
      <c r="C34" s="58"/>
      <c r="D34" s="59"/>
      <c r="F34" s="60">
        <f>SUM(F13:F33)</f>
        <v>10677.240000000002</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W34"/>
  <sheetViews>
    <sheetView zoomScalePageLayoutView="0" workbookViewId="0" topLeftCell="A7">
      <selection activeCell="R11" sqref="R11"/>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4.00390625" style="62" hidden="1"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v>18900</v>
      </c>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63">
        <f>L11*C5</f>
        <v>0</v>
      </c>
      <c r="N11" s="32"/>
      <c r="O11" s="115" t="s">
        <v>81</v>
      </c>
      <c r="P11" s="116"/>
      <c r="Q11" s="116"/>
      <c r="R11" s="33">
        <f>L27+F34</f>
        <v>78240.70799999998</v>
      </c>
    </row>
    <row r="12" spans="1:23" ht="15" thickBot="1">
      <c r="A12" s="34" t="s">
        <v>82</v>
      </c>
      <c r="B12" s="34" t="s">
        <v>83</v>
      </c>
      <c r="C12" s="35" t="s">
        <v>84</v>
      </c>
      <c r="D12" s="36" t="s">
        <v>85</v>
      </c>
      <c r="E12" s="37" t="s">
        <v>86</v>
      </c>
      <c r="F12" s="38" t="s">
        <v>87</v>
      </c>
      <c r="I12" s="145" t="s">
        <v>88</v>
      </c>
      <c r="J12" s="146"/>
      <c r="K12" s="146"/>
      <c r="L12" s="16"/>
      <c r="M12" s="63">
        <f>L12*C5</f>
        <v>0</v>
      </c>
      <c r="N12" s="32"/>
      <c r="O12" s="145" t="s">
        <v>89</v>
      </c>
      <c r="P12" s="146"/>
      <c r="Q12" s="146"/>
      <c r="R12" s="39">
        <f>R11/C5</f>
        <v>3912.0353999999993</v>
      </c>
      <c r="V12" s="40">
        <f>(IF(ISERROR(R11/C15),0,R11/C15))</f>
        <v>3.6530352040339893</v>
      </c>
      <c r="W12" s="40">
        <f>(IF(ISERROR(R11/C5),0,R11/C5))</f>
        <v>3912.0353999999993</v>
      </c>
    </row>
    <row r="13" spans="1:22" ht="15" thickBot="1">
      <c r="A13" s="4" t="s">
        <v>176</v>
      </c>
      <c r="B13" s="5">
        <v>1000</v>
      </c>
      <c r="C13" s="13">
        <v>454580</v>
      </c>
      <c r="D13" s="61">
        <v>0.01</v>
      </c>
      <c r="E13" s="41">
        <f>C7*D13</f>
        <v>6</v>
      </c>
      <c r="F13" s="40">
        <f>(IF(ISERROR(C13/B13),0,C13/B13))*(G13*D13)</f>
        <v>2727.48</v>
      </c>
      <c r="G13" s="20">
        <f>C7</f>
        <v>600</v>
      </c>
      <c r="I13" s="145" t="s">
        <v>90</v>
      </c>
      <c r="J13" s="146"/>
      <c r="K13" s="146"/>
      <c r="L13" s="16">
        <v>10000</v>
      </c>
      <c r="M13" s="63">
        <f>L13*L14</f>
        <v>20000</v>
      </c>
      <c r="O13" s="121" t="s">
        <v>91</v>
      </c>
      <c r="P13" s="122"/>
      <c r="Q13" s="122"/>
      <c r="R13" s="42">
        <f>V13</f>
        <v>4.831244625240355</v>
      </c>
      <c r="S13" s="43">
        <f>R11</f>
        <v>78240.70799999998</v>
      </c>
      <c r="T13" s="44">
        <f>C5*C8</f>
        <v>378000</v>
      </c>
      <c r="U13" s="32">
        <f>(T13*S14)/S13</f>
        <v>483.12446252403555</v>
      </c>
      <c r="V13" s="3">
        <f>(IF(ISERROR(U13/100),0,U13/100))</f>
        <v>4.831244625240355</v>
      </c>
    </row>
    <row r="14" spans="1:20" ht="15" thickBot="1">
      <c r="A14" s="4" t="s">
        <v>101</v>
      </c>
      <c r="B14" s="5">
        <v>1000</v>
      </c>
      <c r="C14" s="13">
        <v>1059100</v>
      </c>
      <c r="D14" s="61">
        <v>0.1</v>
      </c>
      <c r="E14" s="45">
        <f aca="true" t="shared" si="0" ref="E14:E32">G14*D14</f>
        <v>60</v>
      </c>
      <c r="F14" s="46">
        <f aca="true" t="shared" si="1" ref="F14:F33">(IF(ISERROR(D14/B14),0,D14/B14))*(G14*C14)</f>
        <v>63546</v>
      </c>
      <c r="G14" s="20">
        <f>G13</f>
        <v>600</v>
      </c>
      <c r="I14" s="129" t="s">
        <v>92</v>
      </c>
      <c r="J14" s="130"/>
      <c r="K14" s="130"/>
      <c r="L14" s="47">
        <v>2</v>
      </c>
      <c r="M14" s="63">
        <v>0</v>
      </c>
      <c r="N14" s="32"/>
      <c r="O14" s="48"/>
      <c r="P14" s="48"/>
      <c r="Q14" s="48"/>
      <c r="S14" s="43">
        <v>100</v>
      </c>
      <c r="T14" s="3" t="s">
        <v>100</v>
      </c>
    </row>
    <row r="15" spans="1:18" ht="15" thickBot="1">
      <c r="A15" s="64" t="s">
        <v>103</v>
      </c>
      <c r="B15" s="65">
        <v>1000</v>
      </c>
      <c r="C15" s="13">
        <v>21418</v>
      </c>
      <c r="D15" s="61">
        <v>0.01</v>
      </c>
      <c r="E15" s="45">
        <f t="shared" si="0"/>
        <v>6</v>
      </c>
      <c r="F15" s="46">
        <f t="shared" si="1"/>
        <v>128.508</v>
      </c>
      <c r="G15" s="20">
        <f aca="true" t="shared" si="2" ref="G15:G33">G14</f>
        <v>600</v>
      </c>
      <c r="I15" s="131" t="s">
        <v>94</v>
      </c>
      <c r="J15" s="132"/>
      <c r="K15" s="132"/>
      <c r="L15" s="133"/>
      <c r="O15" s="115" t="s">
        <v>95</v>
      </c>
      <c r="P15" s="116"/>
      <c r="Q15" s="116"/>
      <c r="R15" s="33">
        <f>(C8*C5)-R11</f>
        <v>299759.292</v>
      </c>
    </row>
    <row r="16" spans="1:22" ht="15" thickBot="1">
      <c r="A16" s="64" t="s">
        <v>102</v>
      </c>
      <c r="B16" s="65">
        <v>1000</v>
      </c>
      <c r="C16" s="13">
        <v>64260</v>
      </c>
      <c r="D16" s="61">
        <v>0.03</v>
      </c>
      <c r="E16" s="45">
        <f t="shared" si="0"/>
        <v>18</v>
      </c>
      <c r="F16" s="46">
        <f t="shared" si="1"/>
        <v>1156.6799999999998</v>
      </c>
      <c r="G16" s="20">
        <f t="shared" si="2"/>
        <v>600</v>
      </c>
      <c r="I16" s="118" t="s">
        <v>182</v>
      </c>
      <c r="J16" s="119"/>
      <c r="K16" s="120"/>
      <c r="L16" s="17">
        <f>L13+L14</f>
        <v>10002</v>
      </c>
      <c r="O16" s="121" t="s">
        <v>96</v>
      </c>
      <c r="P16" s="122"/>
      <c r="Q16" s="122"/>
      <c r="R16" s="49">
        <f>C8-R12</f>
        <v>14987.964600000001</v>
      </c>
      <c r="V16" s="3">
        <f>(IF(ISERROR(R15/C19),0,R15/C19))</f>
        <v>0</v>
      </c>
    </row>
    <row r="17" spans="1:22" ht="15" thickBot="1">
      <c r="A17" s="4" t="s">
        <v>136</v>
      </c>
      <c r="B17" s="5"/>
      <c r="C17" s="13"/>
      <c r="D17" s="61"/>
      <c r="E17" s="45">
        <f t="shared" si="0"/>
        <v>0</v>
      </c>
      <c r="F17" s="46">
        <f t="shared" si="1"/>
        <v>0</v>
      </c>
      <c r="G17" s="20">
        <f>G16</f>
        <v>600</v>
      </c>
      <c r="I17" s="123"/>
      <c r="J17" s="124"/>
      <c r="K17" s="124"/>
      <c r="L17" s="16"/>
      <c r="U17" s="32"/>
      <c r="V17" s="32"/>
    </row>
    <row r="18" spans="1:22" ht="15" thickBot="1">
      <c r="A18" s="4" t="s">
        <v>141</v>
      </c>
      <c r="B18" s="5">
        <v>1000</v>
      </c>
      <c r="C18" s="13">
        <v>2980</v>
      </c>
      <c r="D18" s="6">
        <v>0.03</v>
      </c>
      <c r="E18" s="45">
        <f t="shared" si="0"/>
        <v>18</v>
      </c>
      <c r="F18" s="46">
        <f t="shared" si="1"/>
        <v>53.63999999999999</v>
      </c>
      <c r="G18" s="20">
        <f t="shared" si="2"/>
        <v>600</v>
      </c>
      <c r="I18" s="123"/>
      <c r="J18" s="124"/>
      <c r="K18" s="124"/>
      <c r="L18" s="16"/>
      <c r="O18" s="52" t="s">
        <v>97</v>
      </c>
      <c r="P18" s="53"/>
      <c r="Q18" s="53"/>
      <c r="R18" s="54">
        <f>R12*2.2</f>
        <v>8606.477879999999</v>
      </c>
      <c r="V18" s="40">
        <f>(IF(ISERROR(R17/C21),0,R17/C21))</f>
        <v>0</v>
      </c>
    </row>
    <row r="19" spans="1:12" ht="14.25">
      <c r="A19" s="4"/>
      <c r="B19" s="5"/>
      <c r="C19" s="13"/>
      <c r="D19" s="6"/>
      <c r="E19" s="45">
        <f t="shared" si="0"/>
        <v>0</v>
      </c>
      <c r="F19" s="46">
        <f t="shared" si="1"/>
        <v>0</v>
      </c>
      <c r="G19" s="20">
        <f t="shared" si="2"/>
        <v>600</v>
      </c>
      <c r="I19" s="123"/>
      <c r="J19" s="124"/>
      <c r="K19" s="124"/>
      <c r="L19" s="16"/>
    </row>
    <row r="20" spans="1:21" ht="14.25">
      <c r="A20" s="4"/>
      <c r="B20" s="5"/>
      <c r="C20" s="13"/>
      <c r="D20" s="6"/>
      <c r="E20" s="45">
        <f t="shared" si="0"/>
        <v>0</v>
      </c>
      <c r="F20" s="46">
        <f t="shared" si="1"/>
        <v>0</v>
      </c>
      <c r="G20" s="20">
        <f t="shared" si="2"/>
        <v>600</v>
      </c>
      <c r="I20" s="123"/>
      <c r="J20" s="124"/>
      <c r="K20" s="124"/>
      <c r="L20" s="16"/>
      <c r="U20" s="32"/>
    </row>
    <row r="21" spans="1:12" ht="14.25">
      <c r="A21" s="4"/>
      <c r="B21" s="5"/>
      <c r="C21" s="13"/>
      <c r="D21" s="6"/>
      <c r="E21" s="45">
        <f t="shared" si="0"/>
        <v>0</v>
      </c>
      <c r="F21" s="46">
        <f t="shared" si="1"/>
        <v>0</v>
      </c>
      <c r="G21" s="20">
        <f t="shared" si="2"/>
        <v>600</v>
      </c>
      <c r="I21" s="123"/>
      <c r="J21" s="124"/>
      <c r="K21" s="124"/>
      <c r="L21" s="16"/>
    </row>
    <row r="22" spans="1:12" ht="14.25">
      <c r="A22" s="4"/>
      <c r="B22" s="5"/>
      <c r="C22" s="13"/>
      <c r="D22" s="6"/>
      <c r="E22" s="45">
        <f t="shared" si="0"/>
        <v>0</v>
      </c>
      <c r="F22" s="46">
        <f t="shared" si="1"/>
        <v>0</v>
      </c>
      <c r="G22" s="20">
        <f t="shared" si="2"/>
        <v>600</v>
      </c>
      <c r="I22" s="123"/>
      <c r="J22" s="124"/>
      <c r="K22" s="124"/>
      <c r="L22" s="16"/>
    </row>
    <row r="23" spans="1:12" ht="14.25">
      <c r="A23" s="4"/>
      <c r="B23" s="5"/>
      <c r="C23" s="13"/>
      <c r="D23" s="6"/>
      <c r="E23" s="45">
        <f t="shared" si="0"/>
        <v>0</v>
      </c>
      <c r="F23" s="46">
        <f t="shared" si="1"/>
        <v>0</v>
      </c>
      <c r="G23" s="20">
        <f t="shared" si="2"/>
        <v>600</v>
      </c>
      <c r="I23" s="123"/>
      <c r="J23" s="124"/>
      <c r="K23" s="124"/>
      <c r="L23" s="16"/>
    </row>
    <row r="24" spans="1:12" ht="15" thickBot="1">
      <c r="A24" s="4"/>
      <c r="B24" s="5"/>
      <c r="C24" s="13"/>
      <c r="D24" s="6"/>
      <c r="E24" s="45">
        <f t="shared" si="0"/>
        <v>0</v>
      </c>
      <c r="F24" s="46">
        <f t="shared" si="1"/>
        <v>0</v>
      </c>
      <c r="G24" s="20">
        <f t="shared" si="2"/>
        <v>600</v>
      </c>
      <c r="I24" s="123"/>
      <c r="J24" s="124"/>
      <c r="K24" s="124"/>
      <c r="L24" s="16"/>
    </row>
    <row r="25" spans="1:17" ht="15" thickBot="1">
      <c r="A25" s="4"/>
      <c r="B25" s="5"/>
      <c r="C25" s="13"/>
      <c r="D25" s="6"/>
      <c r="E25" s="45">
        <f t="shared" si="0"/>
        <v>0</v>
      </c>
      <c r="F25" s="46">
        <f t="shared" si="1"/>
        <v>0</v>
      </c>
      <c r="G25" s="20">
        <f t="shared" si="2"/>
        <v>600</v>
      </c>
      <c r="I25" s="123"/>
      <c r="J25" s="124"/>
      <c r="K25" s="124"/>
      <c r="L25" s="16"/>
      <c r="P25" s="88" t="s">
        <v>163</v>
      </c>
      <c r="Q25" s="89"/>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SUM(L16:L26)</f>
        <v>10002</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8" ht="14.25">
      <c r="A30" s="4"/>
      <c r="B30" s="5"/>
      <c r="C30" s="13"/>
      <c r="D30" s="6"/>
      <c r="E30" s="45">
        <f t="shared" si="0"/>
        <v>0</v>
      </c>
      <c r="F30" s="46">
        <f t="shared" si="1"/>
        <v>0</v>
      </c>
      <c r="G30" s="20">
        <f t="shared" si="2"/>
        <v>600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0.87</v>
      </c>
      <c r="E33" s="55">
        <f>C7-(SUM(E13:E32))</f>
        <v>492</v>
      </c>
      <c r="F33" s="56">
        <f t="shared" si="1"/>
        <v>626.4</v>
      </c>
      <c r="G33" s="20">
        <f t="shared" si="2"/>
        <v>600</v>
      </c>
    </row>
    <row r="34" spans="2:9" ht="15" thickBot="1">
      <c r="B34" s="57"/>
      <c r="C34" s="58"/>
      <c r="D34" s="59"/>
      <c r="F34" s="60">
        <f>SUM(F13:F33)</f>
        <v>68238.70799999998</v>
      </c>
      <c r="I34" s="57"/>
    </row>
  </sheetData>
  <sheetProtection/>
  <mergeCells count="27">
    <mergeCell ref="I12:K12"/>
    <mergeCell ref="O12:Q12"/>
    <mergeCell ref="I13:K13"/>
    <mergeCell ref="I23:K23"/>
    <mergeCell ref="I24:K24"/>
    <mergeCell ref="I25:K25"/>
    <mergeCell ref="I22:K22"/>
    <mergeCell ref="I26:K26"/>
    <mergeCell ref="O13:Q13"/>
    <mergeCell ref="I14:K14"/>
    <mergeCell ref="I15:L15"/>
    <mergeCell ref="O15:Q15"/>
    <mergeCell ref="A5:B5"/>
    <mergeCell ref="A10:F10"/>
    <mergeCell ref="I10:L10"/>
    <mergeCell ref="O10:R10"/>
    <mergeCell ref="I11:K11"/>
    <mergeCell ref="O11:Q11"/>
    <mergeCell ref="J30:R30"/>
    <mergeCell ref="I16:K16"/>
    <mergeCell ref="O16:Q16"/>
    <mergeCell ref="I17:K17"/>
    <mergeCell ref="I18:K18"/>
    <mergeCell ref="I19:K19"/>
    <mergeCell ref="I20:K20"/>
    <mergeCell ref="I27:K27"/>
    <mergeCell ref="I21:K21"/>
  </mergeCells>
  <hyperlinks>
    <hyperlink ref="D4" r:id="rId1" display="www.herbolario.cl"/>
  </hyperlinks>
  <printOp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3:W34"/>
  <sheetViews>
    <sheetView zoomScalePageLayoutView="0" workbookViewId="0" topLeftCell="A7">
      <selection activeCell="Q23" sqref="Q23"/>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v>18900</v>
      </c>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64550.89800000001</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3227.5449000000003</v>
      </c>
      <c r="V12" s="40">
        <f>(IF(ISERROR(R11/C15),0,R11/C15))</f>
        <v>3.0138620786254555</v>
      </c>
      <c r="W12" s="40">
        <f>(IF(ISERROR(R11/C5),0,R11/C5))</f>
        <v>3227.5449000000003</v>
      </c>
    </row>
    <row r="13" spans="1:22" ht="15" thickBot="1">
      <c r="A13" s="4" t="s">
        <v>12</v>
      </c>
      <c r="B13" s="5">
        <v>1000</v>
      </c>
      <c r="C13" s="13">
        <v>454580</v>
      </c>
      <c r="D13" s="61">
        <v>0.0025</v>
      </c>
      <c r="E13" s="41">
        <f>C7*D13</f>
        <v>1.5</v>
      </c>
      <c r="F13" s="40">
        <f>(IF(ISERROR(C13/B13),0,C13/B13))*(G13*D13)</f>
        <v>681.87</v>
      </c>
      <c r="G13" s="20">
        <f>C7</f>
        <v>600</v>
      </c>
      <c r="I13" s="145" t="s">
        <v>90</v>
      </c>
      <c r="J13" s="146"/>
      <c r="K13" s="146"/>
      <c r="L13" s="16">
        <v>0</v>
      </c>
      <c r="M13" s="3">
        <f>L13*L14</f>
        <v>0</v>
      </c>
      <c r="O13" s="121" t="s">
        <v>91</v>
      </c>
      <c r="P13" s="122"/>
      <c r="Q13" s="122"/>
      <c r="R13" s="42">
        <f>V13</f>
        <v>5.855844174313422</v>
      </c>
      <c r="S13" s="43">
        <f>R11</f>
        <v>64550.89800000001</v>
      </c>
      <c r="T13" s="44">
        <f>C5*C8</f>
        <v>378000</v>
      </c>
      <c r="U13" s="32">
        <f>(T13*S14)/S13</f>
        <v>585.5844174313422</v>
      </c>
      <c r="V13" s="3">
        <f>(IF(ISERROR(U13/100),0,U13/100))</f>
        <v>5.855844174313422</v>
      </c>
    </row>
    <row r="14" spans="1:20" ht="15" thickBot="1">
      <c r="A14" s="4" t="s">
        <v>108</v>
      </c>
      <c r="B14" s="5">
        <v>1000</v>
      </c>
      <c r="C14" s="13">
        <v>1031730</v>
      </c>
      <c r="D14" s="61">
        <v>0.1</v>
      </c>
      <c r="E14" s="45">
        <f aca="true" t="shared" si="0" ref="E14:E32">G14*D14</f>
        <v>60</v>
      </c>
      <c r="F14" s="46">
        <f aca="true" t="shared" si="1" ref="F14:F33">(IF(ISERROR(D14/B14),0,D14/B14))*(G14*C14)</f>
        <v>61903.8</v>
      </c>
      <c r="G14" s="20">
        <f>G13</f>
        <v>600</v>
      </c>
      <c r="I14" s="129" t="s">
        <v>92</v>
      </c>
      <c r="J14" s="130"/>
      <c r="K14" s="130"/>
      <c r="L14" s="47">
        <v>2</v>
      </c>
      <c r="M14" s="32">
        <v>0</v>
      </c>
      <c r="N14" s="32"/>
      <c r="O14" s="48"/>
      <c r="P14" s="48"/>
      <c r="Q14" s="48"/>
      <c r="S14" s="43">
        <v>100</v>
      </c>
      <c r="T14" s="3" t="s">
        <v>100</v>
      </c>
    </row>
    <row r="15" spans="1:18" ht="15" thickBot="1">
      <c r="A15" s="64" t="s">
        <v>103</v>
      </c>
      <c r="B15" s="65">
        <v>1000</v>
      </c>
      <c r="C15" s="13">
        <v>21418</v>
      </c>
      <c r="D15" s="61">
        <v>0.01</v>
      </c>
      <c r="E15" s="45">
        <f t="shared" si="0"/>
        <v>6</v>
      </c>
      <c r="F15" s="46">
        <f t="shared" si="1"/>
        <v>128.508</v>
      </c>
      <c r="G15" s="20">
        <f aca="true" t="shared" si="2" ref="G15:G33">G14</f>
        <v>600</v>
      </c>
      <c r="I15" s="131" t="s">
        <v>94</v>
      </c>
      <c r="J15" s="132"/>
      <c r="K15" s="132"/>
      <c r="L15" s="133"/>
      <c r="O15" s="115" t="s">
        <v>95</v>
      </c>
      <c r="P15" s="116"/>
      <c r="Q15" s="116"/>
      <c r="R15" s="33">
        <f>(C8*C5)-R11</f>
        <v>313449.102</v>
      </c>
    </row>
    <row r="16" spans="1:22" ht="15" thickBot="1">
      <c r="A16" s="64" t="s">
        <v>102</v>
      </c>
      <c r="B16" s="65">
        <v>1000</v>
      </c>
      <c r="C16" s="13">
        <v>64260</v>
      </c>
      <c r="D16" s="61">
        <v>0.03</v>
      </c>
      <c r="E16" s="45">
        <f t="shared" si="0"/>
        <v>18</v>
      </c>
      <c r="F16" s="46">
        <f t="shared" si="1"/>
        <v>1156.6799999999998</v>
      </c>
      <c r="G16" s="20">
        <f t="shared" si="2"/>
        <v>600</v>
      </c>
      <c r="I16" s="147"/>
      <c r="J16" s="148"/>
      <c r="K16" s="148"/>
      <c r="L16" s="17"/>
      <c r="O16" s="121" t="s">
        <v>96</v>
      </c>
      <c r="P16" s="122"/>
      <c r="Q16" s="122"/>
      <c r="R16" s="49">
        <f>C8-R12</f>
        <v>15672.4551</v>
      </c>
      <c r="V16" s="3">
        <f>(IF(ISERROR(R15/C19),0,R15/C19))</f>
        <v>0</v>
      </c>
    </row>
    <row r="17" spans="1:22" ht="15" thickBot="1">
      <c r="A17" s="64" t="s">
        <v>141</v>
      </c>
      <c r="B17" s="65">
        <v>1000</v>
      </c>
      <c r="C17" s="13">
        <v>2980</v>
      </c>
      <c r="D17" s="6">
        <v>0.03</v>
      </c>
      <c r="E17" s="45">
        <f t="shared" si="0"/>
        <v>18</v>
      </c>
      <c r="F17" s="46">
        <f t="shared" si="1"/>
        <v>53.63999999999999</v>
      </c>
      <c r="G17" s="20">
        <f>G16</f>
        <v>600</v>
      </c>
      <c r="I17" s="123"/>
      <c r="J17" s="124"/>
      <c r="K17" s="124"/>
      <c r="L17" s="16"/>
      <c r="U17" s="32"/>
      <c r="V17" s="32"/>
    </row>
    <row r="18" spans="1:22" ht="15" thickBot="1">
      <c r="A18" s="4"/>
      <c r="B18" s="5"/>
      <c r="C18" s="13"/>
      <c r="D18" s="6"/>
      <c r="E18" s="45">
        <f t="shared" si="0"/>
        <v>0</v>
      </c>
      <c r="F18" s="46">
        <f t="shared" si="1"/>
        <v>0</v>
      </c>
      <c r="G18" s="20">
        <f t="shared" si="2"/>
        <v>600</v>
      </c>
      <c r="I18" s="123"/>
      <c r="J18" s="124"/>
      <c r="K18" s="124"/>
      <c r="L18" s="16"/>
      <c r="O18" s="52" t="s">
        <v>97</v>
      </c>
      <c r="P18" s="53"/>
      <c r="Q18" s="53"/>
      <c r="R18" s="54">
        <f>R12*2.2</f>
        <v>7100.598780000001</v>
      </c>
      <c r="V18" s="40">
        <f>(IF(ISERROR(R17/C21),0,R17/C21))</f>
        <v>0</v>
      </c>
    </row>
    <row r="19" spans="1:12" ht="14.25">
      <c r="A19" s="4"/>
      <c r="B19" s="5"/>
      <c r="C19" s="13"/>
      <c r="D19" s="6"/>
      <c r="E19" s="45">
        <f t="shared" si="0"/>
        <v>0</v>
      </c>
      <c r="F19" s="46">
        <f t="shared" si="1"/>
        <v>0</v>
      </c>
      <c r="G19" s="20">
        <f t="shared" si="2"/>
        <v>600</v>
      </c>
      <c r="I19" s="123"/>
      <c r="J19" s="124"/>
      <c r="K19" s="124"/>
      <c r="L19" s="16"/>
    </row>
    <row r="20" spans="1:21" ht="14.25">
      <c r="A20" s="4"/>
      <c r="B20" s="5"/>
      <c r="C20" s="13"/>
      <c r="D20" s="6"/>
      <c r="E20" s="45">
        <f t="shared" si="0"/>
        <v>0</v>
      </c>
      <c r="F20" s="46">
        <f t="shared" si="1"/>
        <v>0</v>
      </c>
      <c r="G20" s="20">
        <f t="shared" si="2"/>
        <v>600</v>
      </c>
      <c r="I20" s="123"/>
      <c r="J20" s="124"/>
      <c r="K20" s="124"/>
      <c r="L20" s="16"/>
      <c r="U20" s="32"/>
    </row>
    <row r="21" spans="1:12" ht="14.25">
      <c r="A21" s="4"/>
      <c r="B21" s="5"/>
      <c r="C21" s="13"/>
      <c r="D21" s="6"/>
      <c r="E21" s="45">
        <f t="shared" si="0"/>
        <v>0</v>
      </c>
      <c r="F21" s="46">
        <f t="shared" si="1"/>
        <v>0</v>
      </c>
      <c r="G21" s="20">
        <f t="shared" si="2"/>
        <v>600</v>
      </c>
      <c r="I21" s="123"/>
      <c r="J21" s="124"/>
      <c r="K21" s="124"/>
      <c r="L21" s="16"/>
    </row>
    <row r="22" spans="1:12" ht="14.25">
      <c r="A22" s="4"/>
      <c r="B22" s="5"/>
      <c r="C22" s="13"/>
      <c r="D22" s="6"/>
      <c r="E22" s="45">
        <f t="shared" si="0"/>
        <v>0</v>
      </c>
      <c r="F22" s="46">
        <f t="shared" si="1"/>
        <v>0</v>
      </c>
      <c r="G22" s="20">
        <f t="shared" si="2"/>
        <v>600</v>
      </c>
      <c r="I22" s="123"/>
      <c r="J22" s="124"/>
      <c r="K22" s="124"/>
      <c r="L22" s="16"/>
    </row>
    <row r="23" spans="1:12" ht="14.25">
      <c r="A23" s="4"/>
      <c r="B23" s="5"/>
      <c r="C23" s="13"/>
      <c r="D23" s="6"/>
      <c r="E23" s="45">
        <f t="shared" si="0"/>
        <v>0</v>
      </c>
      <c r="F23" s="46">
        <f t="shared" si="1"/>
        <v>0</v>
      </c>
      <c r="G23" s="20">
        <f t="shared" si="2"/>
        <v>600</v>
      </c>
      <c r="I23" s="123"/>
      <c r="J23" s="124"/>
      <c r="K23" s="124"/>
      <c r="L23" s="16"/>
    </row>
    <row r="24" spans="1:12" ht="14.25">
      <c r="A24" s="4"/>
      <c r="B24" s="5"/>
      <c r="C24" s="13"/>
      <c r="D24" s="6"/>
      <c r="E24" s="45">
        <f t="shared" si="0"/>
        <v>0</v>
      </c>
      <c r="F24" s="46">
        <f t="shared" si="1"/>
        <v>0</v>
      </c>
      <c r="G24" s="20">
        <f t="shared" si="2"/>
        <v>600</v>
      </c>
      <c r="I24" s="123"/>
      <c r="J24" s="124"/>
      <c r="K24" s="124"/>
      <c r="L24" s="16"/>
    </row>
    <row r="25" spans="1:12" ht="14.25">
      <c r="A25" s="4"/>
      <c r="B25" s="5"/>
      <c r="C25" s="13"/>
      <c r="D25" s="6"/>
      <c r="E25" s="45">
        <f t="shared" si="0"/>
        <v>0</v>
      </c>
      <c r="F25" s="46">
        <f t="shared" si="1"/>
        <v>0</v>
      </c>
      <c r="G25" s="20">
        <f t="shared" si="2"/>
        <v>600</v>
      </c>
      <c r="I25" s="123"/>
      <c r="J25" s="124"/>
      <c r="K25" s="124"/>
      <c r="L25" s="16"/>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SUM(M11:M14)+SUM(L16:L26)</f>
        <v>0</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8" ht="14.25">
      <c r="A30" s="4"/>
      <c r="B30" s="5"/>
      <c r="C30" s="13"/>
      <c r="D30" s="6"/>
      <c r="E30" s="45">
        <f t="shared" si="0"/>
        <v>0</v>
      </c>
      <c r="F30" s="46">
        <f t="shared" si="1"/>
        <v>0</v>
      </c>
      <c r="G30" s="20">
        <f t="shared" si="2"/>
        <v>600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0.87</v>
      </c>
      <c r="E33" s="55">
        <f>C7-(SUM(E13:E32))</f>
        <v>496.5</v>
      </c>
      <c r="F33" s="56">
        <f t="shared" si="1"/>
        <v>626.4</v>
      </c>
      <c r="G33" s="20">
        <f t="shared" si="2"/>
        <v>600</v>
      </c>
    </row>
    <row r="34" spans="2:9" ht="15" thickBot="1">
      <c r="B34" s="57"/>
      <c r="C34" s="58"/>
      <c r="D34" s="59"/>
      <c r="F34" s="60">
        <f>SUM(F13:F33)</f>
        <v>64550.89800000001</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W34"/>
  <sheetViews>
    <sheetView zoomScalePageLayoutView="0" workbookViewId="0" topLeftCell="A1">
      <selection activeCell="A22" sqref="A22:D22"/>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50</v>
      </c>
    </row>
    <row r="7" spans="1:3" ht="14.25">
      <c r="A7" s="23" t="s">
        <v>69</v>
      </c>
      <c r="B7" s="22"/>
      <c r="C7" s="24">
        <f>C5*C6</f>
        <v>1000</v>
      </c>
    </row>
    <row r="8" spans="1:3" ht="15" thickBot="1">
      <c r="A8" s="25" t="s">
        <v>70</v>
      </c>
      <c r="B8" s="26"/>
      <c r="C8" s="12">
        <v>18900</v>
      </c>
    </row>
    <row r="9" ht="15" thickBot="1">
      <c r="I9" s="3" t="s">
        <v>138</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v>0</v>
      </c>
      <c r="M11" s="32">
        <f>L11*C5</f>
        <v>0</v>
      </c>
      <c r="N11" s="32"/>
      <c r="O11" s="115" t="s">
        <v>81</v>
      </c>
      <c r="P11" s="116"/>
      <c r="Q11" s="116"/>
      <c r="R11" s="33">
        <f>L27+F34</f>
        <v>61973.58</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3098.679</v>
      </c>
      <c r="V12" s="40">
        <f>(IF(ISERROR(R11/C15),0,R11/C15))</f>
        <v>1.147658888888889</v>
      </c>
      <c r="W12" s="40">
        <f>(IF(ISERROR(R11/C5),0,R11/C5))</f>
        <v>3098.679</v>
      </c>
    </row>
    <row r="13" spans="1:22" ht="15" thickBot="1">
      <c r="A13" s="4" t="s">
        <v>175</v>
      </c>
      <c r="B13" s="5">
        <v>1000</v>
      </c>
      <c r="C13" s="13">
        <v>454580</v>
      </c>
      <c r="D13" s="61">
        <v>0.01</v>
      </c>
      <c r="E13" s="41">
        <f>C7*D13</f>
        <v>10</v>
      </c>
      <c r="F13" s="40">
        <f>(IF(ISERROR(C13/B13),0,C13/B13))*(G13*D13)</f>
        <v>4545.8</v>
      </c>
      <c r="G13" s="20">
        <f>C7</f>
        <v>1000</v>
      </c>
      <c r="I13" s="145" t="s">
        <v>90</v>
      </c>
      <c r="J13" s="146"/>
      <c r="K13" s="146"/>
      <c r="L13" s="16">
        <v>10000</v>
      </c>
      <c r="M13" s="3">
        <f>L13*L14</f>
        <v>20000</v>
      </c>
      <c r="O13" s="121" t="s">
        <v>91</v>
      </c>
      <c r="P13" s="122"/>
      <c r="Q13" s="122"/>
      <c r="R13" s="42">
        <f>V13</f>
        <v>6.0993733135958905</v>
      </c>
      <c r="S13" s="43">
        <f>R11</f>
        <v>61973.58</v>
      </c>
      <c r="T13" s="44">
        <f>C5*C8</f>
        <v>378000</v>
      </c>
      <c r="U13" s="32">
        <f>(T13*S14)/S13</f>
        <v>609.937331359589</v>
      </c>
      <c r="V13" s="3">
        <f>(IF(ISERROR(U13/100),0,U13/100))</f>
        <v>6.0993733135958905</v>
      </c>
    </row>
    <row r="14" spans="1:20" ht="15" thickBot="1">
      <c r="A14" s="4" t="s">
        <v>109</v>
      </c>
      <c r="B14" s="5">
        <v>1000</v>
      </c>
      <c r="C14" s="13">
        <v>461853</v>
      </c>
      <c r="D14" s="61">
        <v>0.05</v>
      </c>
      <c r="E14" s="45">
        <f aca="true" t="shared" si="0" ref="E14:E32">G14*D14</f>
        <v>50</v>
      </c>
      <c r="F14" s="46">
        <f aca="true" t="shared" si="1" ref="F14:F33">(IF(ISERROR(D14/B14),0,D14/B14))*(G14*C14)</f>
        <v>23092.65</v>
      </c>
      <c r="G14" s="20">
        <f>G13</f>
        <v>1000</v>
      </c>
      <c r="I14" s="129" t="s">
        <v>92</v>
      </c>
      <c r="J14" s="130"/>
      <c r="K14" s="130"/>
      <c r="L14" s="47">
        <v>2</v>
      </c>
      <c r="M14" s="32">
        <v>0</v>
      </c>
      <c r="N14" s="32"/>
      <c r="O14" s="48"/>
      <c r="P14" s="48"/>
      <c r="Q14" s="48"/>
      <c r="S14" s="43">
        <v>100</v>
      </c>
      <c r="T14" s="3" t="s">
        <v>100</v>
      </c>
    </row>
    <row r="15" spans="1:18" ht="15" thickBot="1">
      <c r="A15" s="4" t="s">
        <v>110</v>
      </c>
      <c r="B15" s="5">
        <v>1000</v>
      </c>
      <c r="C15" s="13">
        <v>54000</v>
      </c>
      <c r="D15" s="61">
        <v>0.05</v>
      </c>
      <c r="E15" s="45">
        <f t="shared" si="0"/>
        <v>50</v>
      </c>
      <c r="F15" s="46">
        <f t="shared" si="1"/>
        <v>2700</v>
      </c>
      <c r="G15" s="20">
        <f aca="true" t="shared" si="2" ref="G15:G33">G14</f>
        <v>1000</v>
      </c>
      <c r="I15" s="131" t="s">
        <v>94</v>
      </c>
      <c r="J15" s="132"/>
      <c r="K15" s="132"/>
      <c r="L15" s="133"/>
      <c r="O15" s="115" t="s">
        <v>95</v>
      </c>
      <c r="P15" s="116"/>
      <c r="Q15" s="116"/>
      <c r="R15" s="33">
        <f>(C8*C5)-R11</f>
        <v>316026.42</v>
      </c>
    </row>
    <row r="16" spans="1:22" ht="15" thickBot="1">
      <c r="A16" s="4" t="s">
        <v>103</v>
      </c>
      <c r="B16" s="5">
        <v>1000</v>
      </c>
      <c r="C16" s="13">
        <v>21418</v>
      </c>
      <c r="D16" s="61">
        <v>0.01</v>
      </c>
      <c r="E16" s="45">
        <f t="shared" si="0"/>
        <v>10</v>
      </c>
      <c r="F16" s="46">
        <f t="shared" si="1"/>
        <v>214.18</v>
      </c>
      <c r="G16" s="20">
        <f t="shared" si="2"/>
        <v>1000</v>
      </c>
      <c r="I16" s="147"/>
      <c r="J16" s="148"/>
      <c r="K16" s="148"/>
      <c r="L16" s="17"/>
      <c r="O16" s="121" t="s">
        <v>96</v>
      </c>
      <c r="P16" s="122"/>
      <c r="Q16" s="122"/>
      <c r="R16" s="49">
        <f>C8-R12</f>
        <v>15801.321</v>
      </c>
      <c r="V16" s="3">
        <f>(IF(ISERROR(R15/C19),0,R15/C19))</f>
        <v>265.56842016806723</v>
      </c>
    </row>
    <row r="17" spans="1:22" ht="15" thickBot="1">
      <c r="A17" s="4" t="s">
        <v>102</v>
      </c>
      <c r="B17" s="5">
        <v>1000</v>
      </c>
      <c r="C17" s="13">
        <v>64260</v>
      </c>
      <c r="D17" s="61">
        <v>0.02</v>
      </c>
      <c r="E17" s="45">
        <f t="shared" si="0"/>
        <v>20</v>
      </c>
      <c r="F17" s="46">
        <f t="shared" si="1"/>
        <v>1285.2</v>
      </c>
      <c r="G17" s="20">
        <f>G16</f>
        <v>1000</v>
      </c>
      <c r="I17" s="123"/>
      <c r="J17" s="124"/>
      <c r="K17" s="124"/>
      <c r="L17" s="16"/>
      <c r="U17" s="32"/>
      <c r="V17" s="32"/>
    </row>
    <row r="18" spans="1:22" ht="15" thickBot="1">
      <c r="A18" s="4" t="s">
        <v>16</v>
      </c>
      <c r="B18" s="5">
        <v>1000</v>
      </c>
      <c r="C18" s="13">
        <v>115430</v>
      </c>
      <c r="D18" s="6">
        <v>0.03</v>
      </c>
      <c r="E18" s="45">
        <f t="shared" si="0"/>
        <v>30</v>
      </c>
      <c r="F18" s="46">
        <f t="shared" si="1"/>
        <v>3462.8999999999996</v>
      </c>
      <c r="G18" s="20">
        <f t="shared" si="2"/>
        <v>1000</v>
      </c>
      <c r="I18" s="123"/>
      <c r="J18" s="124"/>
      <c r="K18" s="124"/>
      <c r="L18" s="16"/>
      <c r="O18" s="52" t="s">
        <v>97</v>
      </c>
      <c r="P18" s="53"/>
      <c r="Q18" s="53"/>
      <c r="R18" s="54">
        <f>R12*2.2</f>
        <v>6817.093800000001</v>
      </c>
      <c r="V18" s="40">
        <f>(IF(ISERROR(R17/C21),0,R17/C21))</f>
        <v>0</v>
      </c>
    </row>
    <row r="19" spans="1:12" ht="14.25">
      <c r="A19" s="4" t="s">
        <v>20</v>
      </c>
      <c r="B19" s="5">
        <v>1000</v>
      </c>
      <c r="C19" s="69">
        <f>B19*1.19</f>
        <v>1190</v>
      </c>
      <c r="D19" s="6">
        <v>0.015</v>
      </c>
      <c r="E19" s="45">
        <f t="shared" si="0"/>
        <v>15</v>
      </c>
      <c r="F19" s="46">
        <f t="shared" si="1"/>
        <v>17.849999999999998</v>
      </c>
      <c r="G19" s="20">
        <f t="shared" si="2"/>
        <v>1000</v>
      </c>
      <c r="I19" s="123"/>
      <c r="J19" s="124"/>
      <c r="K19" s="124"/>
      <c r="L19" s="16"/>
    </row>
    <row r="20" spans="1:21" ht="14.25">
      <c r="A20" s="4" t="s">
        <v>53</v>
      </c>
      <c r="B20" s="5">
        <v>1000</v>
      </c>
      <c r="C20" s="13">
        <v>552160</v>
      </c>
      <c r="D20" s="6">
        <v>0.01</v>
      </c>
      <c r="E20" s="45">
        <f t="shared" si="0"/>
        <v>10</v>
      </c>
      <c r="F20" s="46">
        <f t="shared" si="1"/>
        <v>5521.6</v>
      </c>
      <c r="G20" s="20">
        <f t="shared" si="2"/>
        <v>1000</v>
      </c>
      <c r="I20" s="123"/>
      <c r="J20" s="124"/>
      <c r="K20" s="124"/>
      <c r="L20" s="16"/>
      <c r="U20" s="32"/>
    </row>
    <row r="21" spans="1:12" ht="14.25">
      <c r="A21" s="4" t="s">
        <v>137</v>
      </c>
      <c r="B21" s="5"/>
      <c r="C21" s="13"/>
      <c r="D21" s="6"/>
      <c r="E21" s="45">
        <f t="shared" si="0"/>
        <v>0</v>
      </c>
      <c r="F21" s="46">
        <f t="shared" si="1"/>
        <v>0</v>
      </c>
      <c r="G21" s="20">
        <f t="shared" si="2"/>
        <v>1000</v>
      </c>
      <c r="I21" s="123"/>
      <c r="J21" s="124"/>
      <c r="K21" s="124"/>
      <c r="L21" s="16"/>
    </row>
    <row r="22" spans="1:12" ht="14.25">
      <c r="A22" s="4" t="s">
        <v>141</v>
      </c>
      <c r="B22" s="5">
        <v>1000</v>
      </c>
      <c r="C22" s="13">
        <v>2980</v>
      </c>
      <c r="D22" s="6">
        <v>0.03</v>
      </c>
      <c r="E22" s="45">
        <f t="shared" si="0"/>
        <v>30</v>
      </c>
      <c r="F22" s="46">
        <f t="shared" si="1"/>
        <v>89.39999999999999</v>
      </c>
      <c r="G22" s="20">
        <f t="shared" si="2"/>
        <v>1000</v>
      </c>
      <c r="I22" s="123"/>
      <c r="J22" s="124"/>
      <c r="K22" s="124"/>
      <c r="L22" s="16"/>
    </row>
    <row r="23" spans="1:12" ht="14.25">
      <c r="A23" s="4"/>
      <c r="B23" s="5"/>
      <c r="C23" s="13"/>
      <c r="D23" s="6"/>
      <c r="E23" s="45">
        <f t="shared" si="0"/>
        <v>0</v>
      </c>
      <c r="F23" s="46">
        <f t="shared" si="1"/>
        <v>0</v>
      </c>
      <c r="G23" s="20">
        <f t="shared" si="2"/>
        <v>1000</v>
      </c>
      <c r="I23" s="123"/>
      <c r="J23" s="124"/>
      <c r="K23" s="124"/>
      <c r="L23" s="16"/>
    </row>
    <row r="24" spans="1:12" ht="14.25">
      <c r="A24" s="4"/>
      <c r="B24" s="5"/>
      <c r="C24" s="13"/>
      <c r="D24" s="6"/>
      <c r="E24" s="45">
        <f t="shared" si="0"/>
        <v>0</v>
      </c>
      <c r="F24" s="46">
        <f t="shared" si="1"/>
        <v>0</v>
      </c>
      <c r="G24" s="20">
        <f t="shared" si="2"/>
        <v>1000</v>
      </c>
      <c r="I24" s="123"/>
      <c r="J24" s="124"/>
      <c r="K24" s="124"/>
      <c r="L24" s="16"/>
    </row>
    <row r="25" spans="1:12" ht="14.25">
      <c r="A25" s="4"/>
      <c r="B25" s="5"/>
      <c r="C25" s="13"/>
      <c r="D25" s="6"/>
      <c r="E25" s="45">
        <f t="shared" si="0"/>
        <v>0</v>
      </c>
      <c r="F25" s="46">
        <f t="shared" si="1"/>
        <v>0</v>
      </c>
      <c r="G25" s="20">
        <f t="shared" si="2"/>
        <v>1000</v>
      </c>
      <c r="I25" s="123"/>
      <c r="J25" s="124"/>
      <c r="K25" s="124"/>
      <c r="L25" s="16"/>
    </row>
    <row r="26" spans="1:12" ht="15" thickBot="1">
      <c r="A26" s="4"/>
      <c r="B26" s="5"/>
      <c r="C26" s="13"/>
      <c r="D26" s="6"/>
      <c r="E26" s="45">
        <f t="shared" si="0"/>
        <v>0</v>
      </c>
      <c r="F26" s="46">
        <f t="shared" si="1"/>
        <v>0</v>
      </c>
      <c r="G26" s="20">
        <f t="shared" si="2"/>
        <v>1000</v>
      </c>
      <c r="I26" s="127"/>
      <c r="J26" s="128"/>
      <c r="K26" s="128"/>
      <c r="L26" s="18"/>
    </row>
    <row r="27" spans="1:12" ht="15" thickBot="1">
      <c r="A27" s="4"/>
      <c r="B27" s="5"/>
      <c r="C27" s="13"/>
      <c r="D27" s="6"/>
      <c r="E27" s="45">
        <f t="shared" si="0"/>
        <v>0</v>
      </c>
      <c r="F27" s="46">
        <f t="shared" si="1"/>
        <v>0</v>
      </c>
      <c r="G27" s="20">
        <f t="shared" si="2"/>
        <v>1000</v>
      </c>
      <c r="I27" s="125" t="s">
        <v>98</v>
      </c>
      <c r="J27" s="126"/>
      <c r="K27" s="126"/>
      <c r="L27" s="54">
        <f>SUM(M11:M14)+SUM(L16:L26)</f>
        <v>20000</v>
      </c>
    </row>
    <row r="28" spans="1:7" ht="14.25">
      <c r="A28" s="4"/>
      <c r="B28" s="5"/>
      <c r="C28" s="13"/>
      <c r="D28" s="6"/>
      <c r="E28" s="45">
        <f t="shared" si="0"/>
        <v>0</v>
      </c>
      <c r="F28" s="46">
        <f t="shared" si="1"/>
        <v>0</v>
      </c>
      <c r="G28" s="20">
        <f t="shared" si="2"/>
        <v>1000</v>
      </c>
    </row>
    <row r="29" spans="1:7" ht="14.25">
      <c r="A29" s="4"/>
      <c r="B29" s="5"/>
      <c r="C29" s="13"/>
      <c r="D29" s="6"/>
      <c r="E29" s="45">
        <f t="shared" si="0"/>
        <v>0</v>
      </c>
      <c r="F29" s="46">
        <f t="shared" si="1"/>
        <v>0</v>
      </c>
      <c r="G29" s="20">
        <f t="shared" si="2"/>
        <v>1000</v>
      </c>
    </row>
    <row r="30" spans="1:18" ht="14.25">
      <c r="A30" s="4"/>
      <c r="B30" s="5"/>
      <c r="C30" s="13"/>
      <c r="D30" s="6"/>
      <c r="E30" s="45">
        <f t="shared" si="0"/>
        <v>0</v>
      </c>
      <c r="F30" s="46">
        <f t="shared" si="1"/>
        <v>0</v>
      </c>
      <c r="G30" s="20">
        <f t="shared" si="2"/>
        <v>1000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1000</v>
      </c>
    </row>
    <row r="32" spans="1:7" ht="14.25">
      <c r="A32" s="4"/>
      <c r="B32" s="5"/>
      <c r="C32" s="13"/>
      <c r="D32" s="6"/>
      <c r="E32" s="45">
        <f t="shared" si="0"/>
        <v>0</v>
      </c>
      <c r="F32" s="46">
        <f t="shared" si="1"/>
        <v>0</v>
      </c>
      <c r="G32" s="20">
        <f t="shared" si="2"/>
        <v>1000</v>
      </c>
    </row>
    <row r="33" spans="1:7" ht="15" thickBot="1">
      <c r="A33" s="7" t="s">
        <v>99</v>
      </c>
      <c r="B33" s="8">
        <v>1000</v>
      </c>
      <c r="C33" s="14">
        <v>1200</v>
      </c>
      <c r="D33" s="9">
        <v>0.87</v>
      </c>
      <c r="E33" s="55">
        <f>C7-(SUM(E13:E32))</f>
        <v>775</v>
      </c>
      <c r="F33" s="56">
        <f t="shared" si="1"/>
        <v>1044</v>
      </c>
      <c r="G33" s="20">
        <f t="shared" si="2"/>
        <v>1000</v>
      </c>
    </row>
    <row r="34" spans="2:9" ht="15" thickBot="1">
      <c r="B34" s="57"/>
      <c r="C34" s="58"/>
      <c r="D34" s="59"/>
      <c r="F34" s="60">
        <f>SUM(F13:F33)</f>
        <v>41973.58</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W34"/>
  <sheetViews>
    <sheetView zoomScalePageLayoutView="0" workbookViewId="0" topLeftCell="A1">
      <selection activeCell="D29" sqref="D29"/>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0</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0</v>
      </c>
      <c r="V12" s="40">
        <f>(IF(ISERROR(R11/C15),0,R11/C15))</f>
        <v>0</v>
      </c>
      <c r="W12" s="40">
        <f>(IF(ISERROR(R11/C5),0,R11/C5))</f>
        <v>0</v>
      </c>
    </row>
    <row r="13" spans="1:22" ht="15" thickBot="1">
      <c r="A13" s="4"/>
      <c r="B13" s="5"/>
      <c r="C13" s="13"/>
      <c r="D13" s="61"/>
      <c r="E13" s="41">
        <f>C7*D13</f>
        <v>0</v>
      </c>
      <c r="F13" s="40">
        <f>(IF(ISERROR(C13/B13),0,C13/B13))*(G13*D13)</f>
        <v>0</v>
      </c>
      <c r="G13" s="20">
        <f>C7</f>
        <v>600</v>
      </c>
      <c r="I13" s="145" t="s">
        <v>90</v>
      </c>
      <c r="J13" s="146"/>
      <c r="K13" s="146"/>
      <c r="L13" s="16">
        <v>0</v>
      </c>
      <c r="M13" s="3">
        <f>L13*L14</f>
        <v>0</v>
      </c>
      <c r="O13" s="121" t="s">
        <v>91</v>
      </c>
      <c r="P13" s="122"/>
      <c r="Q13" s="122"/>
      <c r="R13" s="42">
        <f>V13</f>
        <v>0</v>
      </c>
      <c r="S13" s="43">
        <f>R11</f>
        <v>0</v>
      </c>
      <c r="T13" s="44">
        <f>C5*C8</f>
        <v>0</v>
      </c>
      <c r="U13" s="32" t="e">
        <f>(T13*S14)/S13</f>
        <v>#DIV/0!</v>
      </c>
      <c r="V13" s="3">
        <f>(IF(ISERROR(U13/100),0,U13/100))</f>
        <v>0</v>
      </c>
    </row>
    <row r="14" spans="1:20" ht="15" thickBot="1">
      <c r="A14" s="64"/>
      <c r="B14" s="65"/>
      <c r="C14" s="13"/>
      <c r="D14" s="61"/>
      <c r="E14" s="45">
        <f aca="true" t="shared" si="0" ref="E14:E32">G14*D14</f>
        <v>0</v>
      </c>
      <c r="F14" s="46">
        <f aca="true" t="shared" si="1" ref="F14:F33">(IF(ISERROR(D14/B14),0,D14/B14))*(G14*C14)</f>
        <v>0</v>
      </c>
      <c r="G14" s="20">
        <f>G13</f>
        <v>600</v>
      </c>
      <c r="I14" s="129" t="s">
        <v>92</v>
      </c>
      <c r="J14" s="130"/>
      <c r="K14" s="130"/>
      <c r="L14" s="47">
        <v>0</v>
      </c>
      <c r="M14" s="32">
        <v>0</v>
      </c>
      <c r="N14" s="32"/>
      <c r="O14" s="48"/>
      <c r="P14" s="48"/>
      <c r="Q14" s="48"/>
      <c r="S14" s="43">
        <v>100</v>
      </c>
      <c r="T14" s="3" t="s">
        <v>100</v>
      </c>
    </row>
    <row r="15" spans="1:18" ht="15" thickBot="1">
      <c r="A15" s="64"/>
      <c r="B15" s="65"/>
      <c r="C15" s="13"/>
      <c r="D15" s="61"/>
      <c r="E15" s="45">
        <f t="shared" si="0"/>
        <v>0</v>
      </c>
      <c r="F15" s="46">
        <f t="shared" si="1"/>
        <v>0</v>
      </c>
      <c r="G15" s="20">
        <f aca="true" t="shared" si="2" ref="G15:G33">G14</f>
        <v>600</v>
      </c>
      <c r="I15" s="131" t="s">
        <v>94</v>
      </c>
      <c r="J15" s="132"/>
      <c r="K15" s="132"/>
      <c r="L15" s="133"/>
      <c r="O15" s="115" t="s">
        <v>95</v>
      </c>
      <c r="P15" s="116"/>
      <c r="Q15" s="116"/>
      <c r="R15" s="33">
        <f>(C8*C5)-R11</f>
        <v>0</v>
      </c>
    </row>
    <row r="16" spans="1:22" ht="15" thickBot="1">
      <c r="A16" s="64"/>
      <c r="B16" s="65"/>
      <c r="C16" s="13"/>
      <c r="D16" s="61"/>
      <c r="E16" s="45">
        <f t="shared" si="0"/>
        <v>0</v>
      </c>
      <c r="F16" s="46">
        <f t="shared" si="1"/>
        <v>0</v>
      </c>
      <c r="G16" s="20">
        <f t="shared" si="2"/>
        <v>600</v>
      </c>
      <c r="I16" s="147"/>
      <c r="J16" s="148"/>
      <c r="K16" s="148"/>
      <c r="L16" s="17"/>
      <c r="O16" s="121" t="s">
        <v>96</v>
      </c>
      <c r="P16" s="122"/>
      <c r="Q16" s="122"/>
      <c r="R16" s="49">
        <f>C8-R12</f>
        <v>0</v>
      </c>
      <c r="V16" s="3">
        <f>(IF(ISERROR(R15/C19),0,R15/C19))</f>
        <v>0</v>
      </c>
    </row>
    <row r="17" spans="1:22" ht="15" thickBot="1">
      <c r="A17" s="4"/>
      <c r="B17" s="5"/>
      <c r="C17" s="13"/>
      <c r="D17" s="61"/>
      <c r="E17" s="45">
        <f t="shared" si="0"/>
        <v>0</v>
      </c>
      <c r="F17" s="46">
        <f t="shared" si="1"/>
        <v>0</v>
      </c>
      <c r="G17" s="20">
        <f>G16</f>
        <v>600</v>
      </c>
      <c r="I17" s="123"/>
      <c r="J17" s="124"/>
      <c r="K17" s="124"/>
      <c r="L17" s="16"/>
      <c r="U17" s="32"/>
      <c r="V17" s="32"/>
    </row>
    <row r="18" spans="1:22" ht="15" thickBot="1">
      <c r="A18" s="4"/>
      <c r="B18" s="5"/>
      <c r="C18" s="13"/>
      <c r="D18" s="6"/>
      <c r="E18" s="45">
        <f t="shared" si="0"/>
        <v>0</v>
      </c>
      <c r="F18" s="46">
        <f t="shared" si="1"/>
        <v>0</v>
      </c>
      <c r="G18" s="20">
        <f t="shared" si="2"/>
        <v>600</v>
      </c>
      <c r="I18" s="123"/>
      <c r="J18" s="124"/>
      <c r="K18" s="124"/>
      <c r="L18" s="16"/>
      <c r="O18" s="52" t="s">
        <v>97</v>
      </c>
      <c r="P18" s="53"/>
      <c r="Q18" s="53"/>
      <c r="R18" s="54">
        <f>R12*2.2</f>
        <v>0</v>
      </c>
      <c r="V18" s="40">
        <f>(IF(ISERROR(R17/C21),0,R17/C21))</f>
        <v>0</v>
      </c>
    </row>
    <row r="19" spans="1:12" ht="14.25">
      <c r="A19" s="4"/>
      <c r="B19" s="5"/>
      <c r="C19" s="13"/>
      <c r="D19" s="6"/>
      <c r="E19" s="45">
        <f t="shared" si="0"/>
        <v>0</v>
      </c>
      <c r="F19" s="46">
        <f t="shared" si="1"/>
        <v>0</v>
      </c>
      <c r="G19" s="20">
        <f t="shared" si="2"/>
        <v>600</v>
      </c>
      <c r="I19" s="123"/>
      <c r="J19" s="124"/>
      <c r="K19" s="124"/>
      <c r="L19" s="16"/>
    </row>
    <row r="20" spans="1:21" ht="14.25">
      <c r="A20" s="4"/>
      <c r="B20" s="5"/>
      <c r="C20" s="13"/>
      <c r="D20" s="6"/>
      <c r="E20" s="45">
        <f t="shared" si="0"/>
        <v>0</v>
      </c>
      <c r="F20" s="46">
        <f t="shared" si="1"/>
        <v>0</v>
      </c>
      <c r="G20" s="20">
        <f t="shared" si="2"/>
        <v>600</v>
      </c>
      <c r="I20" s="123"/>
      <c r="J20" s="124"/>
      <c r="K20" s="124"/>
      <c r="L20" s="16"/>
      <c r="U20" s="32"/>
    </row>
    <row r="21" spans="1:12" ht="14.25">
      <c r="A21" s="4"/>
      <c r="B21" s="5"/>
      <c r="C21" s="13"/>
      <c r="D21" s="6"/>
      <c r="E21" s="45">
        <f t="shared" si="0"/>
        <v>0</v>
      </c>
      <c r="F21" s="46">
        <f t="shared" si="1"/>
        <v>0</v>
      </c>
      <c r="G21" s="20">
        <f t="shared" si="2"/>
        <v>600</v>
      </c>
      <c r="I21" s="123"/>
      <c r="J21" s="124"/>
      <c r="K21" s="124"/>
      <c r="L21" s="16"/>
    </row>
    <row r="22" spans="1:12" ht="14.25">
      <c r="A22" s="4"/>
      <c r="B22" s="5"/>
      <c r="C22" s="13"/>
      <c r="D22" s="6"/>
      <c r="E22" s="45">
        <f t="shared" si="0"/>
        <v>0</v>
      </c>
      <c r="F22" s="46">
        <f t="shared" si="1"/>
        <v>0</v>
      </c>
      <c r="G22" s="20">
        <f t="shared" si="2"/>
        <v>600</v>
      </c>
      <c r="I22" s="123"/>
      <c r="J22" s="124"/>
      <c r="K22" s="124"/>
      <c r="L22" s="16"/>
    </row>
    <row r="23" spans="1:12" ht="14.25">
      <c r="A23" s="4"/>
      <c r="B23" s="5"/>
      <c r="C23" s="13"/>
      <c r="D23" s="6"/>
      <c r="E23" s="45">
        <f t="shared" si="0"/>
        <v>0</v>
      </c>
      <c r="F23" s="46">
        <f t="shared" si="1"/>
        <v>0</v>
      </c>
      <c r="G23" s="20">
        <f t="shared" si="2"/>
        <v>600</v>
      </c>
      <c r="I23" s="123"/>
      <c r="J23" s="124"/>
      <c r="K23" s="124"/>
      <c r="L23" s="16"/>
    </row>
    <row r="24" spans="1:12" ht="14.25">
      <c r="A24" s="4"/>
      <c r="B24" s="5"/>
      <c r="C24" s="13"/>
      <c r="D24" s="6"/>
      <c r="E24" s="45">
        <f t="shared" si="0"/>
        <v>0</v>
      </c>
      <c r="F24" s="46">
        <f t="shared" si="1"/>
        <v>0</v>
      </c>
      <c r="G24" s="20">
        <f t="shared" si="2"/>
        <v>600</v>
      </c>
      <c r="I24" s="123"/>
      <c r="J24" s="124"/>
      <c r="K24" s="124"/>
      <c r="L24" s="16"/>
    </row>
    <row r="25" spans="1:12" ht="14.25">
      <c r="A25" s="4"/>
      <c r="B25" s="5"/>
      <c r="C25" s="13"/>
      <c r="D25" s="6"/>
      <c r="E25" s="45">
        <f t="shared" si="0"/>
        <v>0</v>
      </c>
      <c r="F25" s="46">
        <f t="shared" si="1"/>
        <v>0</v>
      </c>
      <c r="G25" s="20">
        <f t="shared" si="2"/>
        <v>600</v>
      </c>
      <c r="I25" s="123"/>
      <c r="J25" s="124"/>
      <c r="K25" s="124"/>
      <c r="L25" s="16"/>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SUM(M11:M14)+SUM(L16:L26)</f>
        <v>0</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8" ht="14.25">
      <c r="A30" s="4"/>
      <c r="B30" s="5"/>
      <c r="C30" s="13"/>
      <c r="D30" s="6"/>
      <c r="E30" s="45">
        <f t="shared" si="0"/>
        <v>0</v>
      </c>
      <c r="F30" s="46">
        <f t="shared" si="1"/>
        <v>0</v>
      </c>
      <c r="G30" s="20">
        <f t="shared" si="2"/>
        <v>600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v>
      </c>
      <c r="E33" s="55">
        <f>C7-(SUM(E13:E32))</f>
        <v>600</v>
      </c>
      <c r="F33" s="56">
        <f t="shared" si="1"/>
        <v>0</v>
      </c>
      <c r="G33" s="20">
        <f t="shared" si="2"/>
        <v>600</v>
      </c>
    </row>
    <row r="34" spans="2:9" ht="15" thickBot="1">
      <c r="B34" s="57"/>
      <c r="C34" s="58"/>
      <c r="D34" s="59"/>
      <c r="F34" s="60">
        <f>SUM(F13:F33)</f>
        <v>0</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W34"/>
  <sheetViews>
    <sheetView zoomScalePageLayoutView="0" workbookViewId="0" topLeftCell="A4">
      <selection activeCell="C26" sqref="C26"/>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v>24900</v>
      </c>
    </row>
    <row r="9" ht="15" thickBot="1">
      <c r="I9" s="3" t="s">
        <v>138</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74391.71600000001</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3719.5858000000007</v>
      </c>
      <c r="V12" s="40">
        <f>(IF(ISERROR(R11/C15),0,R11/C15))</f>
        <v>0.1610722805741221</v>
      </c>
      <c r="W12" s="40">
        <f>(IF(ISERROR(R11/C5),0,R11/C5))</f>
        <v>3719.5858000000007</v>
      </c>
    </row>
    <row r="13" spans="1:22" ht="15" thickBot="1">
      <c r="A13" s="4" t="s">
        <v>12</v>
      </c>
      <c r="B13" s="5">
        <v>1000</v>
      </c>
      <c r="C13" s="13">
        <v>454580</v>
      </c>
      <c r="D13" s="61">
        <v>0.01</v>
      </c>
      <c r="E13" s="41">
        <f>C7*D13</f>
        <v>6</v>
      </c>
      <c r="F13" s="40">
        <f>(IF(ISERROR(C13/B13),0,C13/B13))*(G13*D13)</f>
        <v>2727.48</v>
      </c>
      <c r="G13" s="20">
        <f>C7</f>
        <v>600</v>
      </c>
      <c r="I13" s="145" t="s">
        <v>90</v>
      </c>
      <c r="J13" s="146"/>
      <c r="K13" s="146"/>
      <c r="L13" s="16">
        <v>10000</v>
      </c>
      <c r="M13" s="3">
        <f>L13*L14</f>
        <v>20000</v>
      </c>
      <c r="O13" s="121" t="s">
        <v>91</v>
      </c>
      <c r="P13" s="122"/>
      <c r="Q13" s="122"/>
      <c r="R13" s="42">
        <f>V13</f>
        <v>6.694293757116718</v>
      </c>
      <c r="S13" s="43">
        <f>R11</f>
        <v>74391.71600000001</v>
      </c>
      <c r="T13" s="44">
        <f>C5*C8</f>
        <v>498000</v>
      </c>
      <c r="U13" s="32">
        <f>(T13*S14)/S13</f>
        <v>669.4293757116718</v>
      </c>
      <c r="V13" s="3">
        <f>(IF(ISERROR(U13/100),0,U13/100))</f>
        <v>6.694293757116718</v>
      </c>
    </row>
    <row r="14" spans="1:20" ht="15" thickBot="1">
      <c r="A14" s="4" t="s">
        <v>10</v>
      </c>
      <c r="B14" s="5">
        <v>50</v>
      </c>
      <c r="C14" s="13">
        <v>643790</v>
      </c>
      <c r="D14" s="61">
        <v>0.005</v>
      </c>
      <c r="E14" s="45">
        <f aca="true" t="shared" si="0" ref="E14:E32">G14*D14</f>
        <v>3</v>
      </c>
      <c r="F14" s="46">
        <f aca="true" t="shared" si="1" ref="F14:F33">(IF(ISERROR(D14/B14),0,D14/B14))*(G14*C14)</f>
        <v>38627.4</v>
      </c>
      <c r="G14" s="20">
        <f>G13</f>
        <v>600</v>
      </c>
      <c r="I14" s="129" t="s">
        <v>92</v>
      </c>
      <c r="J14" s="130"/>
      <c r="K14" s="130"/>
      <c r="L14" s="47">
        <v>2</v>
      </c>
      <c r="M14" s="32">
        <v>0</v>
      </c>
      <c r="N14" s="32"/>
      <c r="O14" s="48"/>
      <c r="P14" s="48"/>
      <c r="Q14" s="48"/>
      <c r="S14" s="43">
        <v>100</v>
      </c>
      <c r="T14" s="3" t="s">
        <v>100</v>
      </c>
    </row>
    <row r="15" spans="1:18" ht="15" thickBot="1">
      <c r="A15" s="4" t="s">
        <v>109</v>
      </c>
      <c r="B15" s="5">
        <v>1000</v>
      </c>
      <c r="C15" s="13">
        <v>461853</v>
      </c>
      <c r="D15" s="61">
        <v>0.01</v>
      </c>
      <c r="E15" s="45">
        <f t="shared" si="0"/>
        <v>6</v>
      </c>
      <c r="F15" s="46">
        <f t="shared" si="1"/>
        <v>2771.1180000000004</v>
      </c>
      <c r="G15" s="20">
        <f aca="true" t="shared" si="2" ref="G15:G33">G14</f>
        <v>600</v>
      </c>
      <c r="I15" s="131" t="s">
        <v>94</v>
      </c>
      <c r="J15" s="132"/>
      <c r="K15" s="132"/>
      <c r="L15" s="133"/>
      <c r="O15" s="115" t="s">
        <v>95</v>
      </c>
      <c r="P15" s="116"/>
      <c r="Q15" s="116"/>
      <c r="R15" s="33">
        <f>(C8*C5)-R11</f>
        <v>423608.284</v>
      </c>
    </row>
    <row r="16" spans="1:22" ht="15" thickBot="1">
      <c r="A16" s="4" t="s">
        <v>103</v>
      </c>
      <c r="B16" s="5">
        <v>1000</v>
      </c>
      <c r="C16" s="13">
        <v>21418</v>
      </c>
      <c r="D16" s="61">
        <v>0.01</v>
      </c>
      <c r="E16" s="45">
        <f t="shared" si="0"/>
        <v>6</v>
      </c>
      <c r="F16" s="46">
        <f t="shared" si="1"/>
        <v>128.508</v>
      </c>
      <c r="G16" s="20">
        <f t="shared" si="2"/>
        <v>600</v>
      </c>
      <c r="I16" s="147"/>
      <c r="J16" s="148"/>
      <c r="K16" s="148"/>
      <c r="L16" s="17"/>
      <c r="O16" s="121" t="s">
        <v>96</v>
      </c>
      <c r="P16" s="122"/>
      <c r="Q16" s="122"/>
      <c r="R16" s="49">
        <f>C8-R12</f>
        <v>21180.4142</v>
      </c>
      <c r="V16" s="3">
        <f>(IF(ISERROR(R15/C19),0,R15/C19))</f>
        <v>12.657491977171542</v>
      </c>
    </row>
    <row r="17" spans="1:22" ht="15" thickBot="1">
      <c r="A17" s="4" t="s">
        <v>102</v>
      </c>
      <c r="B17" s="5">
        <v>1000</v>
      </c>
      <c r="C17" s="13">
        <v>64260</v>
      </c>
      <c r="D17" s="61">
        <v>0.01</v>
      </c>
      <c r="E17" s="45">
        <f t="shared" si="0"/>
        <v>6</v>
      </c>
      <c r="F17" s="46">
        <f t="shared" si="1"/>
        <v>385.56000000000006</v>
      </c>
      <c r="G17" s="20">
        <f>G16</f>
        <v>600</v>
      </c>
      <c r="I17" s="123"/>
      <c r="J17" s="124"/>
      <c r="K17" s="124"/>
      <c r="L17" s="16"/>
      <c r="U17" s="32"/>
      <c r="V17" s="32"/>
    </row>
    <row r="18" spans="1:22" ht="15" thickBot="1">
      <c r="A18" s="4" t="s">
        <v>110</v>
      </c>
      <c r="B18" s="5">
        <v>1000</v>
      </c>
      <c r="C18" s="13">
        <v>54000</v>
      </c>
      <c r="D18" s="6">
        <v>0.05</v>
      </c>
      <c r="E18" s="45">
        <f t="shared" si="0"/>
        <v>30</v>
      </c>
      <c r="F18" s="46">
        <f t="shared" si="1"/>
        <v>1620</v>
      </c>
      <c r="G18" s="20">
        <f t="shared" si="2"/>
        <v>600</v>
      </c>
      <c r="I18" s="123"/>
      <c r="J18" s="124"/>
      <c r="K18" s="124"/>
      <c r="L18" s="16"/>
      <c r="O18" s="52" t="s">
        <v>97</v>
      </c>
      <c r="P18" s="53"/>
      <c r="Q18" s="53"/>
      <c r="R18" s="54">
        <f>R12*2.2</f>
        <v>8183.088760000002</v>
      </c>
      <c r="V18" s="40">
        <f>(IF(ISERROR(R17/C21),0,R17/C21))</f>
        <v>0</v>
      </c>
    </row>
    <row r="19" spans="1:12" ht="14.25">
      <c r="A19" s="4" t="s">
        <v>111</v>
      </c>
      <c r="B19" s="5">
        <v>1000</v>
      </c>
      <c r="C19" s="13">
        <v>33467</v>
      </c>
      <c r="D19" s="6">
        <v>0.05</v>
      </c>
      <c r="E19" s="45">
        <f t="shared" si="0"/>
        <v>30</v>
      </c>
      <c r="F19" s="46">
        <f t="shared" si="1"/>
        <v>1004.0100000000001</v>
      </c>
      <c r="G19" s="20">
        <f t="shared" si="2"/>
        <v>600</v>
      </c>
      <c r="I19" s="123"/>
      <c r="J19" s="124"/>
      <c r="K19" s="124"/>
      <c r="L19" s="16"/>
    </row>
    <row r="20" spans="1:21" ht="14.25">
      <c r="A20" s="4" t="s">
        <v>13</v>
      </c>
      <c r="B20" s="5">
        <v>1000</v>
      </c>
      <c r="C20" s="13">
        <v>961520</v>
      </c>
      <c r="D20" s="6">
        <v>0.01</v>
      </c>
      <c r="E20" s="45">
        <f t="shared" si="0"/>
        <v>6</v>
      </c>
      <c r="F20" s="46">
        <f t="shared" si="1"/>
        <v>5769.120000000001</v>
      </c>
      <c r="G20" s="20">
        <f t="shared" si="2"/>
        <v>600</v>
      </c>
      <c r="I20" s="123"/>
      <c r="J20" s="124"/>
      <c r="K20" s="124"/>
      <c r="L20" s="16"/>
      <c r="U20" s="32"/>
    </row>
    <row r="21" spans="1:12" ht="14.25">
      <c r="A21" s="4" t="s">
        <v>116</v>
      </c>
      <c r="B21" s="5">
        <v>1000</v>
      </c>
      <c r="C21" s="13">
        <v>53560</v>
      </c>
      <c r="D21" s="6">
        <v>0.02</v>
      </c>
      <c r="E21" s="45">
        <f t="shared" si="0"/>
        <v>12</v>
      </c>
      <c r="F21" s="46">
        <f t="shared" si="1"/>
        <v>642.72</v>
      </c>
      <c r="G21" s="20">
        <f t="shared" si="2"/>
        <v>600</v>
      </c>
      <c r="I21" s="123"/>
      <c r="J21" s="124"/>
      <c r="K21" s="124"/>
      <c r="L21" s="16"/>
    </row>
    <row r="22" spans="1:12" ht="14.25">
      <c r="A22" s="4" t="s">
        <v>125</v>
      </c>
      <c r="B22" s="5">
        <v>1000</v>
      </c>
      <c r="C22" s="13">
        <v>2980</v>
      </c>
      <c r="D22" s="6">
        <v>0.05</v>
      </c>
      <c r="E22" s="45">
        <f t="shared" si="0"/>
        <v>30</v>
      </c>
      <c r="F22" s="46">
        <f t="shared" si="1"/>
        <v>89.4</v>
      </c>
      <c r="G22" s="20">
        <f t="shared" si="2"/>
        <v>600</v>
      </c>
      <c r="I22" s="123"/>
      <c r="J22" s="124"/>
      <c r="K22" s="124"/>
      <c r="L22" s="16"/>
    </row>
    <row r="23" spans="1:12" ht="14.25">
      <c r="A23" s="4" t="s">
        <v>139</v>
      </c>
      <c r="B23" s="5"/>
      <c r="C23" s="13"/>
      <c r="D23" s="6"/>
      <c r="E23" s="45">
        <f t="shared" si="0"/>
        <v>0</v>
      </c>
      <c r="F23" s="46">
        <f t="shared" si="1"/>
        <v>0</v>
      </c>
      <c r="G23" s="20">
        <f t="shared" si="2"/>
        <v>600</v>
      </c>
      <c r="I23" s="123"/>
      <c r="J23" s="124"/>
      <c r="K23" s="124"/>
      <c r="L23" s="16"/>
    </row>
    <row r="24" spans="1:12" ht="14.25">
      <c r="A24" s="4"/>
      <c r="B24" s="5"/>
      <c r="C24" s="13"/>
      <c r="D24" s="6"/>
      <c r="E24" s="45">
        <f t="shared" si="0"/>
        <v>0</v>
      </c>
      <c r="F24" s="46">
        <f t="shared" si="1"/>
        <v>0</v>
      </c>
      <c r="G24" s="20">
        <f t="shared" si="2"/>
        <v>600</v>
      </c>
      <c r="I24" s="123"/>
      <c r="J24" s="124"/>
      <c r="K24" s="124"/>
      <c r="L24" s="16"/>
    </row>
    <row r="25" spans="1:12" ht="14.25">
      <c r="A25" s="4"/>
      <c r="B25" s="5"/>
      <c r="C25" s="13"/>
      <c r="D25" s="6"/>
      <c r="E25" s="45">
        <f t="shared" si="0"/>
        <v>0</v>
      </c>
      <c r="F25" s="46">
        <f t="shared" si="1"/>
        <v>0</v>
      </c>
      <c r="G25" s="20">
        <f t="shared" si="2"/>
        <v>600</v>
      </c>
      <c r="I25" s="123"/>
      <c r="J25" s="124"/>
      <c r="K25" s="124"/>
      <c r="L25" s="16"/>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SUM(M11:M14)+SUM(L16:L26)</f>
        <v>20000</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0" ht="14.25">
      <c r="A30" s="4"/>
      <c r="B30" s="5"/>
      <c r="C30" s="13"/>
      <c r="D30" s="6"/>
      <c r="E30" s="45">
        <f t="shared" si="0"/>
        <v>0</v>
      </c>
      <c r="F30" s="46">
        <f t="shared" si="1"/>
        <v>0</v>
      </c>
      <c r="G30" s="20">
        <f t="shared" si="2"/>
        <v>600</v>
      </c>
      <c r="I30" s="3" t="s">
        <v>105</v>
      </c>
      <c r="J30" s="3" t="s">
        <v>107</v>
      </c>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0.87</v>
      </c>
      <c r="E33" s="55">
        <f>C7-(SUM(E13:E32))</f>
        <v>465</v>
      </c>
      <c r="F33" s="56">
        <f t="shared" si="1"/>
        <v>626.4</v>
      </c>
      <c r="G33" s="20">
        <f t="shared" si="2"/>
        <v>600</v>
      </c>
    </row>
    <row r="34" spans="2:9" ht="15" thickBot="1">
      <c r="B34" s="57"/>
      <c r="C34" s="58"/>
      <c r="D34" s="59"/>
      <c r="F34" s="60">
        <f>SUM(F13:F33)</f>
        <v>54391.716000000015</v>
      </c>
      <c r="I34" s="57"/>
    </row>
  </sheetData>
  <sheetProtection/>
  <mergeCells count="26">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W34"/>
  <sheetViews>
    <sheetView zoomScalePageLayoutView="0" workbookViewId="0" topLeftCell="A1">
      <selection activeCell="A19" sqref="A19:D19"/>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v>18900</v>
      </c>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39997.994000000006</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1999.8997000000004</v>
      </c>
      <c r="V12" s="40">
        <f>(IF(ISERROR(R11/C15),0,R11/C15))</f>
        <v>0.06032270343720922</v>
      </c>
      <c r="W12" s="40">
        <f>(IF(ISERROR(R11/C5),0,R11/C5))</f>
        <v>1999.8997000000004</v>
      </c>
    </row>
    <row r="13" spans="1:22" ht="15" thickBot="1">
      <c r="A13" s="4" t="s">
        <v>12</v>
      </c>
      <c r="B13" s="5">
        <v>1000</v>
      </c>
      <c r="C13" s="13">
        <v>454580</v>
      </c>
      <c r="D13" s="61">
        <v>0.01</v>
      </c>
      <c r="E13" s="41">
        <f>C7*D13</f>
        <v>6</v>
      </c>
      <c r="F13" s="40">
        <f>(IF(ISERROR(C13/B13),0,C13/B13))*(G13*D13)</f>
        <v>2727.48</v>
      </c>
      <c r="G13" s="20">
        <f>C7</f>
        <v>600</v>
      </c>
      <c r="I13" s="145" t="s">
        <v>90</v>
      </c>
      <c r="J13" s="146"/>
      <c r="K13" s="146"/>
      <c r="L13" s="16">
        <v>10000</v>
      </c>
      <c r="M13" s="3">
        <f>L13*L14</f>
        <v>20000</v>
      </c>
      <c r="O13" s="121" t="s">
        <v>91</v>
      </c>
      <c r="P13" s="122"/>
      <c r="Q13" s="122"/>
      <c r="R13" s="42">
        <f>V13</f>
        <v>9.450473941268154</v>
      </c>
      <c r="S13" s="43">
        <f>R11</f>
        <v>39997.994000000006</v>
      </c>
      <c r="T13" s="44">
        <f>C5*C8</f>
        <v>378000</v>
      </c>
      <c r="U13" s="32">
        <f>(T13*S14)/S13</f>
        <v>945.0473941268153</v>
      </c>
      <c r="V13" s="3">
        <f>(IF(ISERROR(U13/100),0,U13/100))</f>
        <v>9.450473941268154</v>
      </c>
    </row>
    <row r="14" spans="1:20" ht="15" thickBot="1">
      <c r="A14" s="4" t="s">
        <v>34</v>
      </c>
      <c r="B14" s="5">
        <v>1000</v>
      </c>
      <c r="C14" s="13">
        <v>280840</v>
      </c>
      <c r="D14" s="61">
        <v>0.02</v>
      </c>
      <c r="E14" s="45">
        <f aca="true" t="shared" si="0" ref="E14:E32">G14*D14</f>
        <v>12</v>
      </c>
      <c r="F14" s="46">
        <f aca="true" t="shared" si="1" ref="F14:F33">(IF(ISERROR(D14/B14),0,D14/B14))*(G14*C14)</f>
        <v>3370.0800000000004</v>
      </c>
      <c r="G14" s="20">
        <f>G13</f>
        <v>600</v>
      </c>
      <c r="I14" s="129" t="s">
        <v>92</v>
      </c>
      <c r="J14" s="130"/>
      <c r="K14" s="130"/>
      <c r="L14" s="47">
        <v>2</v>
      </c>
      <c r="M14" s="32">
        <v>0</v>
      </c>
      <c r="N14" s="32"/>
      <c r="O14" s="48"/>
      <c r="P14" s="48"/>
      <c r="Q14" s="48"/>
      <c r="S14" s="43">
        <v>100</v>
      </c>
      <c r="T14" s="3" t="s">
        <v>100</v>
      </c>
    </row>
    <row r="15" spans="1:18" ht="15" thickBot="1">
      <c r="A15" s="4" t="s">
        <v>129</v>
      </c>
      <c r="B15" s="5">
        <v>1000</v>
      </c>
      <c r="C15" s="13">
        <v>663067</v>
      </c>
      <c r="D15" s="61">
        <v>0.03</v>
      </c>
      <c r="E15" s="45">
        <f t="shared" si="0"/>
        <v>18</v>
      </c>
      <c r="F15" s="46">
        <f t="shared" si="1"/>
        <v>11935.205999999998</v>
      </c>
      <c r="G15" s="20">
        <f aca="true" t="shared" si="2" ref="G15:G33">G14</f>
        <v>600</v>
      </c>
      <c r="I15" s="131" t="s">
        <v>94</v>
      </c>
      <c r="J15" s="132"/>
      <c r="K15" s="132"/>
      <c r="L15" s="133"/>
      <c r="O15" s="115" t="s">
        <v>95</v>
      </c>
      <c r="P15" s="116"/>
      <c r="Q15" s="116"/>
      <c r="R15" s="33">
        <f>(C8*C5)-R11</f>
        <v>338002.006</v>
      </c>
    </row>
    <row r="16" spans="1:22" ht="15" thickBot="1">
      <c r="A16" s="4" t="s">
        <v>103</v>
      </c>
      <c r="B16" s="5">
        <v>1000</v>
      </c>
      <c r="C16" s="13">
        <v>21418</v>
      </c>
      <c r="D16" s="61">
        <v>0.01</v>
      </c>
      <c r="E16" s="45">
        <f t="shared" si="0"/>
        <v>6</v>
      </c>
      <c r="F16" s="46">
        <f t="shared" si="1"/>
        <v>128.508</v>
      </c>
      <c r="G16" s="20">
        <f t="shared" si="2"/>
        <v>600</v>
      </c>
      <c r="I16" s="147"/>
      <c r="J16" s="148"/>
      <c r="K16" s="148"/>
      <c r="L16" s="17"/>
      <c r="O16" s="121" t="s">
        <v>96</v>
      </c>
      <c r="P16" s="122"/>
      <c r="Q16" s="122"/>
      <c r="R16" s="49">
        <f>C8-R12</f>
        <v>16900.1003</v>
      </c>
      <c r="V16" s="3">
        <f>(IF(ISERROR(R15/C19),0,R15/C19))</f>
        <v>113.42349194630873</v>
      </c>
    </row>
    <row r="17" spans="1:22" ht="15" thickBot="1">
      <c r="A17" s="4" t="s">
        <v>102</v>
      </c>
      <c r="B17" s="5">
        <v>1000</v>
      </c>
      <c r="C17" s="13">
        <v>64260</v>
      </c>
      <c r="D17" s="61">
        <v>0.03</v>
      </c>
      <c r="E17" s="45">
        <f t="shared" si="0"/>
        <v>18</v>
      </c>
      <c r="F17" s="46">
        <f t="shared" si="1"/>
        <v>1156.6799999999998</v>
      </c>
      <c r="G17" s="20">
        <f>G16</f>
        <v>600</v>
      </c>
      <c r="I17" s="123"/>
      <c r="J17" s="124"/>
      <c r="K17" s="124"/>
      <c r="L17" s="16"/>
      <c r="U17" s="32"/>
      <c r="V17" s="32"/>
    </row>
    <row r="18" spans="1:22" ht="15" thickBot="1">
      <c r="A18" s="4" t="s">
        <v>115</v>
      </c>
      <c r="B18" s="5"/>
      <c r="C18" s="13"/>
      <c r="D18" s="6"/>
      <c r="E18" s="45">
        <f t="shared" si="0"/>
        <v>0</v>
      </c>
      <c r="F18" s="46">
        <f t="shared" si="1"/>
        <v>0</v>
      </c>
      <c r="G18" s="20">
        <f t="shared" si="2"/>
        <v>600</v>
      </c>
      <c r="I18" s="123"/>
      <c r="J18" s="124"/>
      <c r="K18" s="124"/>
      <c r="L18" s="16"/>
      <c r="O18" s="52" t="s">
        <v>97</v>
      </c>
      <c r="P18" s="53"/>
      <c r="Q18" s="53"/>
      <c r="R18" s="54">
        <f>R12*2.2</f>
        <v>4399.779340000001</v>
      </c>
      <c r="V18" s="40">
        <f>(IF(ISERROR(R17/C21),0,R17/C21))</f>
        <v>0</v>
      </c>
    </row>
    <row r="19" spans="1:12" ht="14.25">
      <c r="A19" s="4" t="s">
        <v>141</v>
      </c>
      <c r="B19" s="5">
        <v>1000</v>
      </c>
      <c r="C19" s="13">
        <v>2980</v>
      </c>
      <c r="D19" s="6">
        <v>0.03</v>
      </c>
      <c r="E19" s="45">
        <f t="shared" si="0"/>
        <v>18</v>
      </c>
      <c r="F19" s="46">
        <f t="shared" si="1"/>
        <v>53.63999999999999</v>
      </c>
      <c r="G19" s="20">
        <f t="shared" si="2"/>
        <v>600</v>
      </c>
      <c r="I19" s="123"/>
      <c r="J19" s="124"/>
      <c r="K19" s="124"/>
      <c r="L19" s="16"/>
    </row>
    <row r="20" spans="1:21" ht="14.25">
      <c r="A20" s="4"/>
      <c r="B20" s="5"/>
      <c r="C20" s="13"/>
      <c r="D20" s="6"/>
      <c r="E20" s="45">
        <f t="shared" si="0"/>
        <v>0</v>
      </c>
      <c r="F20" s="46">
        <f t="shared" si="1"/>
        <v>0</v>
      </c>
      <c r="G20" s="20">
        <f t="shared" si="2"/>
        <v>600</v>
      </c>
      <c r="I20" s="123"/>
      <c r="J20" s="124"/>
      <c r="K20" s="124"/>
      <c r="L20" s="16"/>
      <c r="U20" s="32"/>
    </row>
    <row r="21" spans="1:12" ht="14.25">
      <c r="A21" s="4"/>
      <c r="B21" s="5"/>
      <c r="C21" s="13"/>
      <c r="D21" s="6"/>
      <c r="E21" s="45">
        <f t="shared" si="0"/>
        <v>0</v>
      </c>
      <c r="F21" s="46">
        <f t="shared" si="1"/>
        <v>0</v>
      </c>
      <c r="G21" s="20">
        <f t="shared" si="2"/>
        <v>600</v>
      </c>
      <c r="I21" s="123"/>
      <c r="J21" s="124"/>
      <c r="K21" s="124"/>
      <c r="L21" s="16"/>
    </row>
    <row r="22" spans="1:12" ht="14.25">
      <c r="A22" s="4"/>
      <c r="B22" s="5"/>
      <c r="C22" s="13"/>
      <c r="D22" s="6"/>
      <c r="E22" s="45">
        <f t="shared" si="0"/>
        <v>0</v>
      </c>
      <c r="F22" s="46">
        <f t="shared" si="1"/>
        <v>0</v>
      </c>
      <c r="G22" s="20">
        <f t="shared" si="2"/>
        <v>600</v>
      </c>
      <c r="I22" s="123"/>
      <c r="J22" s="124"/>
      <c r="K22" s="124"/>
      <c r="L22" s="16"/>
    </row>
    <row r="23" spans="1:12" ht="14.25">
      <c r="A23" s="4"/>
      <c r="B23" s="5"/>
      <c r="C23" s="13"/>
      <c r="D23" s="6"/>
      <c r="E23" s="45">
        <f t="shared" si="0"/>
        <v>0</v>
      </c>
      <c r="F23" s="46">
        <f t="shared" si="1"/>
        <v>0</v>
      </c>
      <c r="G23" s="20">
        <f t="shared" si="2"/>
        <v>600</v>
      </c>
      <c r="I23" s="123"/>
      <c r="J23" s="124"/>
      <c r="K23" s="124"/>
      <c r="L23" s="16"/>
    </row>
    <row r="24" spans="1:12" ht="14.25">
      <c r="A24" s="4"/>
      <c r="B24" s="5"/>
      <c r="C24" s="13"/>
      <c r="D24" s="6"/>
      <c r="E24" s="45">
        <f t="shared" si="0"/>
        <v>0</v>
      </c>
      <c r="F24" s="46">
        <f t="shared" si="1"/>
        <v>0</v>
      </c>
      <c r="G24" s="20">
        <f t="shared" si="2"/>
        <v>600</v>
      </c>
      <c r="I24" s="123"/>
      <c r="J24" s="124"/>
      <c r="K24" s="124"/>
      <c r="L24" s="16"/>
    </row>
    <row r="25" spans="1:12" ht="14.25">
      <c r="A25" s="4"/>
      <c r="B25" s="5"/>
      <c r="C25" s="13"/>
      <c r="D25" s="6"/>
      <c r="E25" s="45">
        <f t="shared" si="0"/>
        <v>0</v>
      </c>
      <c r="F25" s="46">
        <f t="shared" si="1"/>
        <v>0</v>
      </c>
      <c r="G25" s="20">
        <f t="shared" si="2"/>
        <v>600</v>
      </c>
      <c r="I25" s="123"/>
      <c r="J25" s="124"/>
      <c r="K25" s="124"/>
      <c r="L25" s="16"/>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SUM(M11:M14)+SUM(L16:L26)</f>
        <v>20000</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8" ht="14.25">
      <c r="A30" s="4"/>
      <c r="B30" s="5"/>
      <c r="C30" s="13"/>
      <c r="D30" s="6"/>
      <c r="E30" s="45">
        <f t="shared" si="0"/>
        <v>0</v>
      </c>
      <c r="F30" s="46">
        <f t="shared" si="1"/>
        <v>0</v>
      </c>
      <c r="G30" s="20">
        <f t="shared" si="2"/>
        <v>600</v>
      </c>
      <c r="I30" s="3" t="s">
        <v>105</v>
      </c>
      <c r="J30" s="117" t="s">
        <v>107</v>
      </c>
      <c r="K30" s="117"/>
      <c r="L30" s="117"/>
      <c r="M30" s="117"/>
      <c r="N30" s="117"/>
      <c r="O30" s="117"/>
      <c r="P30" s="117"/>
      <c r="Q30" s="117"/>
      <c r="R30" s="117"/>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0.87</v>
      </c>
      <c r="E33" s="55">
        <f>C7-(SUM(E13:E32))</f>
        <v>522</v>
      </c>
      <c r="F33" s="56">
        <f t="shared" si="1"/>
        <v>626.4</v>
      </c>
      <c r="G33" s="20">
        <f t="shared" si="2"/>
        <v>600</v>
      </c>
    </row>
    <row r="34" spans="2:9" ht="15" thickBot="1">
      <c r="B34" s="57"/>
      <c r="C34" s="58"/>
      <c r="D34" s="59"/>
      <c r="F34" s="60">
        <f>SUM(F13:F33)</f>
        <v>19997.994000000002</v>
      </c>
      <c r="I34" s="57"/>
    </row>
  </sheetData>
  <sheetProtection/>
  <mergeCells count="27">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J30:R30"/>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W34"/>
  <sheetViews>
    <sheetView zoomScalePageLayoutView="0" workbookViewId="0" topLeftCell="A1">
      <selection activeCell="A20" sqref="A20:D20"/>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1.2812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30</v>
      </c>
    </row>
    <row r="7" spans="1:3" ht="14.25">
      <c r="A7" s="23" t="s">
        <v>69</v>
      </c>
      <c r="B7" s="22"/>
      <c r="C7" s="24">
        <f>C5*C6</f>
        <v>600</v>
      </c>
    </row>
    <row r="8" spans="1:3" ht="15" thickBot="1">
      <c r="A8" s="25" t="s">
        <v>70</v>
      </c>
      <c r="B8" s="26"/>
      <c r="C8" s="12">
        <v>18900</v>
      </c>
    </row>
    <row r="9" ht="15" thickBot="1">
      <c r="I9" s="3" t="s">
        <v>104</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c r="M11" s="32">
        <f>L11*C5</f>
        <v>0</v>
      </c>
      <c r="N11" s="32"/>
      <c r="O11" s="115" t="s">
        <v>81</v>
      </c>
      <c r="P11" s="116"/>
      <c r="Q11" s="116"/>
      <c r="R11" s="33">
        <f>L27+F34</f>
        <v>40745.222</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2037.2611000000002</v>
      </c>
      <c r="V12" s="40">
        <f>(IF(ISERROR(R11/C15),0,R11/C15))</f>
        <v>0.37420074206050363</v>
      </c>
      <c r="W12" s="40">
        <f>(IF(ISERROR(R11/C5),0,R11/C5))</f>
        <v>2037.2611000000002</v>
      </c>
    </row>
    <row r="13" spans="1:22" ht="15" thickBot="1">
      <c r="A13" s="4" t="s">
        <v>93</v>
      </c>
      <c r="B13" s="5">
        <v>1000</v>
      </c>
      <c r="C13" s="13">
        <v>454580</v>
      </c>
      <c r="D13" s="61">
        <v>0.01</v>
      </c>
      <c r="E13" s="41">
        <f>C7*D13</f>
        <v>6</v>
      </c>
      <c r="F13" s="40">
        <f>(IF(ISERROR(C13/B13),0,C13/B13))*(G13*D13)</f>
        <v>2727.48</v>
      </c>
      <c r="G13" s="20">
        <f>C7</f>
        <v>600</v>
      </c>
      <c r="I13" s="145" t="s">
        <v>90</v>
      </c>
      <c r="J13" s="146"/>
      <c r="K13" s="146"/>
      <c r="L13" s="16">
        <v>10000</v>
      </c>
      <c r="M13" s="3">
        <f>L13*L14</f>
        <v>20000</v>
      </c>
      <c r="O13" s="121" t="s">
        <v>91</v>
      </c>
      <c r="P13" s="122"/>
      <c r="Q13" s="122"/>
      <c r="R13" s="42">
        <f>V13</f>
        <v>9.277161381032602</v>
      </c>
      <c r="S13" s="43">
        <f>R11</f>
        <v>40745.222</v>
      </c>
      <c r="T13" s="44">
        <f>C5*C8</f>
        <v>378000</v>
      </c>
      <c r="U13" s="32">
        <f>(T13*S14)/S13</f>
        <v>927.7161381032603</v>
      </c>
      <c r="V13" s="3">
        <f>(IF(ISERROR(U13/100),0,U13/100))</f>
        <v>9.277161381032602</v>
      </c>
    </row>
    <row r="14" spans="1:20" ht="15" thickBot="1">
      <c r="A14" s="4" t="s">
        <v>112</v>
      </c>
      <c r="B14" s="5">
        <v>1000</v>
      </c>
      <c r="C14" s="13">
        <v>117810</v>
      </c>
      <c r="D14" s="61">
        <v>0.2</v>
      </c>
      <c r="E14" s="45">
        <f aca="true" t="shared" si="0" ref="E14:E32">G14*D14</f>
        <v>120</v>
      </c>
      <c r="F14" s="46">
        <f aca="true" t="shared" si="1" ref="F14:F33">(IF(ISERROR(D14/B14),0,D14/B14))*(G14*C14)</f>
        <v>14137.2</v>
      </c>
      <c r="G14" s="20">
        <f>G13</f>
        <v>600</v>
      </c>
      <c r="I14" s="129" t="s">
        <v>92</v>
      </c>
      <c r="J14" s="130"/>
      <c r="K14" s="130"/>
      <c r="L14" s="47">
        <v>2</v>
      </c>
      <c r="M14" s="32">
        <v>0</v>
      </c>
      <c r="N14" s="32"/>
      <c r="O14" s="48"/>
      <c r="P14" s="48"/>
      <c r="Q14" s="48"/>
      <c r="S14" s="43">
        <v>100</v>
      </c>
      <c r="T14" s="3" t="s">
        <v>100</v>
      </c>
    </row>
    <row r="15" spans="1:18" ht="15" thickBot="1">
      <c r="A15" s="4" t="s">
        <v>20</v>
      </c>
      <c r="B15" s="5">
        <v>1000</v>
      </c>
      <c r="C15" s="13">
        <v>108886</v>
      </c>
      <c r="D15" s="61">
        <v>0.015</v>
      </c>
      <c r="E15" s="45">
        <f t="shared" si="0"/>
        <v>9</v>
      </c>
      <c r="F15" s="46">
        <f t="shared" si="1"/>
        <v>979.9739999999999</v>
      </c>
      <c r="G15" s="20">
        <f aca="true" t="shared" si="2" ref="G15:G33">G14</f>
        <v>600</v>
      </c>
      <c r="I15" s="131" t="s">
        <v>94</v>
      </c>
      <c r="J15" s="132"/>
      <c r="K15" s="132"/>
      <c r="L15" s="133"/>
      <c r="O15" s="115" t="s">
        <v>95</v>
      </c>
      <c r="P15" s="116"/>
      <c r="Q15" s="116"/>
      <c r="R15" s="33">
        <f>(C8*C5)-R11</f>
        <v>337254.778</v>
      </c>
    </row>
    <row r="16" spans="1:22" ht="15" thickBot="1">
      <c r="A16" s="4" t="s">
        <v>103</v>
      </c>
      <c r="B16" s="5">
        <v>1000</v>
      </c>
      <c r="C16" s="13">
        <v>21418</v>
      </c>
      <c r="D16" s="61">
        <v>0.01</v>
      </c>
      <c r="E16" s="45">
        <f t="shared" si="0"/>
        <v>6</v>
      </c>
      <c r="F16" s="46">
        <f t="shared" si="1"/>
        <v>128.508</v>
      </c>
      <c r="G16" s="20">
        <f t="shared" si="2"/>
        <v>600</v>
      </c>
      <c r="I16" s="147"/>
      <c r="J16" s="148"/>
      <c r="K16" s="148"/>
      <c r="L16" s="17"/>
      <c r="O16" s="121" t="s">
        <v>96</v>
      </c>
      <c r="P16" s="122"/>
      <c r="Q16" s="122"/>
      <c r="R16" s="49">
        <f>C8-R12</f>
        <v>16862.7389</v>
      </c>
      <c r="V16" s="3">
        <f>(IF(ISERROR(R15/C19),0,R15/C19))</f>
        <v>0</v>
      </c>
    </row>
    <row r="17" spans="1:22" ht="15" thickBot="1">
      <c r="A17" s="4" t="s">
        <v>102</v>
      </c>
      <c r="B17" s="5">
        <v>1000</v>
      </c>
      <c r="C17" s="13">
        <v>64260</v>
      </c>
      <c r="D17" s="61">
        <v>0.02</v>
      </c>
      <c r="E17" s="45">
        <f t="shared" si="0"/>
        <v>12</v>
      </c>
      <c r="F17" s="46">
        <f t="shared" si="1"/>
        <v>771.1200000000001</v>
      </c>
      <c r="G17" s="20">
        <f>G16</f>
        <v>600</v>
      </c>
      <c r="I17" s="123"/>
      <c r="J17" s="124"/>
      <c r="K17" s="124"/>
      <c r="L17" s="16"/>
      <c r="U17" s="32"/>
      <c r="V17" s="32"/>
    </row>
    <row r="18" spans="1:22" ht="15" thickBot="1">
      <c r="A18" s="4" t="s">
        <v>37</v>
      </c>
      <c r="B18" s="5">
        <v>1000</v>
      </c>
      <c r="C18" s="13">
        <v>44030</v>
      </c>
      <c r="D18" s="6">
        <v>0.05</v>
      </c>
      <c r="E18" s="45">
        <f t="shared" si="0"/>
        <v>30</v>
      </c>
      <c r="F18" s="46">
        <f t="shared" si="1"/>
        <v>1320.9</v>
      </c>
      <c r="G18" s="20">
        <f t="shared" si="2"/>
        <v>600</v>
      </c>
      <c r="I18" s="123"/>
      <c r="J18" s="124"/>
      <c r="K18" s="124"/>
      <c r="L18" s="16"/>
      <c r="O18" s="52" t="s">
        <v>97</v>
      </c>
      <c r="P18" s="53"/>
      <c r="Q18" s="53"/>
      <c r="R18" s="54">
        <f>R12*2.2</f>
        <v>4481.9744200000005</v>
      </c>
      <c r="V18" s="40">
        <f>(IF(ISERROR(R17/C21),0,R17/C21))</f>
        <v>0</v>
      </c>
    </row>
    <row r="19" spans="1:12" ht="14.25">
      <c r="A19" s="4" t="s">
        <v>137</v>
      </c>
      <c r="B19" s="5"/>
      <c r="C19" s="13"/>
      <c r="D19" s="6"/>
      <c r="E19" s="45">
        <f t="shared" si="0"/>
        <v>0</v>
      </c>
      <c r="F19" s="46">
        <f t="shared" si="1"/>
        <v>0</v>
      </c>
      <c r="G19" s="20">
        <f t="shared" si="2"/>
        <v>600</v>
      </c>
      <c r="I19" s="123"/>
      <c r="J19" s="124"/>
      <c r="K19" s="124"/>
      <c r="L19" s="16"/>
    </row>
    <row r="20" spans="1:21" ht="14.25">
      <c r="A20" s="4" t="s">
        <v>141</v>
      </c>
      <c r="B20" s="5">
        <v>1000</v>
      </c>
      <c r="C20" s="13">
        <v>2980</v>
      </c>
      <c r="D20" s="6">
        <v>0.03</v>
      </c>
      <c r="E20" s="45">
        <f t="shared" si="0"/>
        <v>18</v>
      </c>
      <c r="F20" s="46">
        <f t="shared" si="1"/>
        <v>53.63999999999999</v>
      </c>
      <c r="G20" s="20">
        <f t="shared" si="2"/>
        <v>600</v>
      </c>
      <c r="I20" s="123"/>
      <c r="J20" s="124"/>
      <c r="K20" s="124"/>
      <c r="L20" s="16"/>
      <c r="U20" s="32"/>
    </row>
    <row r="21" spans="1:12" ht="14.25">
      <c r="A21" s="4"/>
      <c r="B21" s="5"/>
      <c r="C21" s="13"/>
      <c r="D21" s="6"/>
      <c r="E21" s="45">
        <f t="shared" si="0"/>
        <v>0</v>
      </c>
      <c r="F21" s="46">
        <f t="shared" si="1"/>
        <v>0</v>
      </c>
      <c r="G21" s="20">
        <f t="shared" si="2"/>
        <v>600</v>
      </c>
      <c r="I21" s="123"/>
      <c r="J21" s="124"/>
      <c r="K21" s="124"/>
      <c r="L21" s="16"/>
    </row>
    <row r="22" spans="1:12" ht="14.25">
      <c r="A22" s="4"/>
      <c r="B22" s="5"/>
      <c r="C22" s="13"/>
      <c r="D22" s="6"/>
      <c r="E22" s="45">
        <f t="shared" si="0"/>
        <v>0</v>
      </c>
      <c r="F22" s="46">
        <f t="shared" si="1"/>
        <v>0</v>
      </c>
      <c r="G22" s="20">
        <f t="shared" si="2"/>
        <v>600</v>
      </c>
      <c r="I22" s="123"/>
      <c r="J22" s="124"/>
      <c r="K22" s="124"/>
      <c r="L22" s="16"/>
    </row>
    <row r="23" spans="1:12" ht="14.25">
      <c r="A23" s="4"/>
      <c r="B23" s="5"/>
      <c r="C23" s="13"/>
      <c r="D23" s="6"/>
      <c r="E23" s="45">
        <f t="shared" si="0"/>
        <v>0</v>
      </c>
      <c r="F23" s="46">
        <f t="shared" si="1"/>
        <v>0</v>
      </c>
      <c r="G23" s="20">
        <f t="shared" si="2"/>
        <v>600</v>
      </c>
      <c r="I23" s="123"/>
      <c r="J23" s="124"/>
      <c r="K23" s="124"/>
      <c r="L23" s="16"/>
    </row>
    <row r="24" spans="1:12" ht="14.25">
      <c r="A24" s="4"/>
      <c r="B24" s="5"/>
      <c r="C24" s="13"/>
      <c r="D24" s="6"/>
      <c r="E24" s="45">
        <f t="shared" si="0"/>
        <v>0</v>
      </c>
      <c r="F24" s="46">
        <f t="shared" si="1"/>
        <v>0</v>
      </c>
      <c r="G24" s="20">
        <f t="shared" si="2"/>
        <v>600</v>
      </c>
      <c r="I24" s="123"/>
      <c r="J24" s="124"/>
      <c r="K24" s="124"/>
      <c r="L24" s="16"/>
    </row>
    <row r="25" spans="1:12" ht="14.25">
      <c r="A25" s="4"/>
      <c r="B25" s="5"/>
      <c r="C25" s="13"/>
      <c r="D25" s="6"/>
      <c r="E25" s="45">
        <f t="shared" si="0"/>
        <v>0</v>
      </c>
      <c r="F25" s="46">
        <f t="shared" si="1"/>
        <v>0</v>
      </c>
      <c r="G25" s="20">
        <f t="shared" si="2"/>
        <v>600</v>
      </c>
      <c r="I25" s="123"/>
      <c r="J25" s="124"/>
      <c r="K25" s="124"/>
      <c r="L25" s="16"/>
    </row>
    <row r="26" spans="1:12" ht="15" thickBot="1">
      <c r="A26" s="4"/>
      <c r="B26" s="5"/>
      <c r="C26" s="13"/>
      <c r="D26" s="6"/>
      <c r="E26" s="45">
        <f t="shared" si="0"/>
        <v>0</v>
      </c>
      <c r="F26" s="46">
        <f t="shared" si="1"/>
        <v>0</v>
      </c>
      <c r="G26" s="20">
        <f t="shared" si="2"/>
        <v>600</v>
      </c>
      <c r="I26" s="127"/>
      <c r="J26" s="128"/>
      <c r="K26" s="128"/>
      <c r="L26" s="18"/>
    </row>
    <row r="27" spans="1:12" ht="15" thickBot="1">
      <c r="A27" s="4"/>
      <c r="B27" s="5"/>
      <c r="C27" s="13"/>
      <c r="D27" s="6"/>
      <c r="E27" s="45">
        <f t="shared" si="0"/>
        <v>0</v>
      </c>
      <c r="F27" s="46">
        <f t="shared" si="1"/>
        <v>0</v>
      </c>
      <c r="G27" s="20">
        <f t="shared" si="2"/>
        <v>600</v>
      </c>
      <c r="I27" s="125" t="s">
        <v>98</v>
      </c>
      <c r="J27" s="126"/>
      <c r="K27" s="126"/>
      <c r="L27" s="54">
        <f>SUM(M11:M14)+SUM(L16:L26)</f>
        <v>20000</v>
      </c>
    </row>
    <row r="28" spans="1:7" ht="14.25">
      <c r="A28" s="4"/>
      <c r="B28" s="5"/>
      <c r="C28" s="13"/>
      <c r="D28" s="6"/>
      <c r="E28" s="45">
        <f t="shared" si="0"/>
        <v>0</v>
      </c>
      <c r="F28" s="46">
        <f t="shared" si="1"/>
        <v>0</v>
      </c>
      <c r="G28" s="20">
        <f t="shared" si="2"/>
        <v>600</v>
      </c>
    </row>
    <row r="29" spans="1:7" ht="14.25">
      <c r="A29" s="4"/>
      <c r="B29" s="5"/>
      <c r="C29" s="13"/>
      <c r="D29" s="6"/>
      <c r="E29" s="45">
        <f t="shared" si="0"/>
        <v>0</v>
      </c>
      <c r="F29" s="46">
        <f t="shared" si="1"/>
        <v>0</v>
      </c>
      <c r="G29" s="20">
        <f t="shared" si="2"/>
        <v>600</v>
      </c>
    </row>
    <row r="30" spans="1:10" ht="14.25">
      <c r="A30" s="4"/>
      <c r="B30" s="5"/>
      <c r="C30" s="13"/>
      <c r="D30" s="6"/>
      <c r="E30" s="45">
        <f t="shared" si="0"/>
        <v>0</v>
      </c>
      <c r="F30" s="46">
        <f t="shared" si="1"/>
        <v>0</v>
      </c>
      <c r="G30" s="20">
        <f t="shared" si="2"/>
        <v>600</v>
      </c>
      <c r="I30" s="3" t="s">
        <v>105</v>
      </c>
      <c r="J30" s="3" t="s">
        <v>107</v>
      </c>
    </row>
    <row r="31" spans="1:7" ht="14.25">
      <c r="A31" s="4"/>
      <c r="B31" s="5"/>
      <c r="C31" s="13"/>
      <c r="D31" s="6"/>
      <c r="E31" s="45">
        <f t="shared" si="0"/>
        <v>0</v>
      </c>
      <c r="F31" s="46">
        <f t="shared" si="1"/>
        <v>0</v>
      </c>
      <c r="G31" s="20">
        <f t="shared" si="2"/>
        <v>600</v>
      </c>
    </row>
    <row r="32" spans="1:7" ht="14.25">
      <c r="A32" s="4"/>
      <c r="B32" s="5"/>
      <c r="C32" s="13"/>
      <c r="D32" s="6"/>
      <c r="E32" s="45">
        <f t="shared" si="0"/>
        <v>0</v>
      </c>
      <c r="F32" s="46">
        <f t="shared" si="1"/>
        <v>0</v>
      </c>
      <c r="G32" s="20">
        <f t="shared" si="2"/>
        <v>600</v>
      </c>
    </row>
    <row r="33" spans="1:7" ht="15" thickBot="1">
      <c r="A33" s="7" t="s">
        <v>99</v>
      </c>
      <c r="B33" s="8">
        <v>1000</v>
      </c>
      <c r="C33" s="14">
        <v>1200</v>
      </c>
      <c r="D33" s="9">
        <v>0.87</v>
      </c>
      <c r="E33" s="55">
        <f>C7-(SUM(E13:E32))</f>
        <v>399</v>
      </c>
      <c r="F33" s="56">
        <f t="shared" si="1"/>
        <v>626.4</v>
      </c>
      <c r="G33" s="20">
        <f t="shared" si="2"/>
        <v>600</v>
      </c>
    </row>
    <row r="34" spans="2:9" ht="15" thickBot="1">
      <c r="B34" s="57"/>
      <c r="C34" s="58"/>
      <c r="D34" s="59"/>
      <c r="F34" s="60">
        <f>SUM(F13:F33)</f>
        <v>20745.222</v>
      </c>
      <c r="I34" s="57"/>
    </row>
  </sheetData>
  <sheetProtection/>
  <mergeCells count="26">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W34"/>
  <sheetViews>
    <sheetView zoomScalePageLayoutView="0" workbookViewId="0" topLeftCell="A1">
      <selection activeCell="A13" sqref="A13:F22"/>
    </sheetView>
  </sheetViews>
  <sheetFormatPr defaultColWidth="11.421875" defaultRowHeight="15"/>
  <cols>
    <col min="1" max="1" width="22.7109375" style="3" customWidth="1"/>
    <col min="2" max="2" width="12.7109375" style="3" customWidth="1"/>
    <col min="3" max="3" width="13.140625" style="3" customWidth="1"/>
    <col min="4" max="4" width="15.00390625" style="1" customWidth="1"/>
    <col min="5" max="5" width="14.140625" style="2" customWidth="1"/>
    <col min="6" max="6" width="13.421875" style="3" customWidth="1"/>
    <col min="7" max="7" width="7.57421875" style="20" hidden="1" customWidth="1"/>
    <col min="8" max="8" width="4.140625" style="20" customWidth="1"/>
    <col min="9" max="11" width="11.421875" style="3" customWidth="1"/>
    <col min="12" max="12" width="11.28125" style="3" customWidth="1"/>
    <col min="13" max="13" width="0.2890625" style="3" customWidth="1"/>
    <col min="14" max="14" width="3.421875" style="3" customWidth="1"/>
    <col min="15" max="16" width="11.421875" style="3" customWidth="1"/>
    <col min="17" max="17" width="14.00390625" style="3" customWidth="1"/>
    <col min="18" max="18" width="11.28125" style="3" customWidth="1"/>
    <col min="19" max="23" width="11.421875" style="3" hidden="1" customWidth="1"/>
    <col min="24" max="16384" width="11.421875" style="3" customWidth="1"/>
  </cols>
  <sheetData>
    <row r="3" ht="14.25">
      <c r="D3" s="1" t="s">
        <v>65</v>
      </c>
    </row>
    <row r="4" ht="15" thickBot="1">
      <c r="D4" s="19" t="s">
        <v>66</v>
      </c>
    </row>
    <row r="5" spans="1:3" ht="14.25">
      <c r="A5" s="134" t="s">
        <v>67</v>
      </c>
      <c r="B5" s="135"/>
      <c r="C5" s="10">
        <v>20</v>
      </c>
    </row>
    <row r="6" spans="1:3" ht="14.25">
      <c r="A6" s="21" t="s">
        <v>68</v>
      </c>
      <c r="B6" s="22"/>
      <c r="C6" s="11">
        <v>50</v>
      </c>
    </row>
    <row r="7" spans="1:3" ht="14.25">
      <c r="A7" s="23" t="s">
        <v>69</v>
      </c>
      <c r="B7" s="22"/>
      <c r="C7" s="24">
        <f>C5*C6</f>
        <v>1000</v>
      </c>
    </row>
    <row r="8" spans="1:3" ht="15" thickBot="1">
      <c r="A8" s="25" t="s">
        <v>70</v>
      </c>
      <c r="B8" s="26"/>
      <c r="C8" s="12">
        <v>18900</v>
      </c>
    </row>
    <row r="9" ht="15" thickBot="1">
      <c r="I9" s="3" t="s">
        <v>159</v>
      </c>
    </row>
    <row r="10" spans="1:18" ht="15" thickBot="1">
      <c r="A10" s="136" t="s">
        <v>71</v>
      </c>
      <c r="B10" s="137"/>
      <c r="C10" s="137"/>
      <c r="D10" s="137"/>
      <c r="E10" s="137"/>
      <c r="F10" s="138"/>
      <c r="I10" s="139" t="s">
        <v>72</v>
      </c>
      <c r="J10" s="140"/>
      <c r="K10" s="140"/>
      <c r="L10" s="141"/>
      <c r="O10" s="142" t="s">
        <v>73</v>
      </c>
      <c r="P10" s="143"/>
      <c r="Q10" s="143"/>
      <c r="R10" s="144"/>
    </row>
    <row r="11" spans="1:18" ht="14.25">
      <c r="A11" s="27" t="s">
        <v>74</v>
      </c>
      <c r="B11" s="27" t="s">
        <v>75</v>
      </c>
      <c r="C11" s="28" t="s">
        <v>76</v>
      </c>
      <c r="D11" s="29" t="s">
        <v>77</v>
      </c>
      <c r="E11" s="30" t="s">
        <v>78</v>
      </c>
      <c r="F11" s="31" t="s">
        <v>79</v>
      </c>
      <c r="I11" s="115" t="s">
        <v>80</v>
      </c>
      <c r="J11" s="116"/>
      <c r="K11" s="116"/>
      <c r="L11" s="15">
        <v>0</v>
      </c>
      <c r="M11" s="32">
        <f>L11*C5</f>
        <v>0</v>
      </c>
      <c r="N11" s="32"/>
      <c r="O11" s="115" t="s">
        <v>81</v>
      </c>
      <c r="P11" s="116"/>
      <c r="Q11" s="116"/>
      <c r="R11" s="33">
        <f>L27+F34</f>
        <v>52264.57000000001</v>
      </c>
    </row>
    <row r="12" spans="1:23" ht="15" thickBot="1">
      <c r="A12" s="34" t="s">
        <v>82</v>
      </c>
      <c r="B12" s="34" t="s">
        <v>83</v>
      </c>
      <c r="C12" s="35" t="s">
        <v>84</v>
      </c>
      <c r="D12" s="36" t="s">
        <v>85</v>
      </c>
      <c r="E12" s="37" t="s">
        <v>86</v>
      </c>
      <c r="F12" s="38" t="s">
        <v>87</v>
      </c>
      <c r="I12" s="145" t="s">
        <v>88</v>
      </c>
      <c r="J12" s="146"/>
      <c r="K12" s="146"/>
      <c r="L12" s="16"/>
      <c r="M12" s="32">
        <f>L12*C5</f>
        <v>0</v>
      </c>
      <c r="N12" s="32"/>
      <c r="O12" s="145" t="s">
        <v>89</v>
      </c>
      <c r="P12" s="146"/>
      <c r="Q12" s="146"/>
      <c r="R12" s="39">
        <f>R11/C5</f>
        <v>2613.2285</v>
      </c>
      <c r="V12" s="40">
        <f>(IF(ISERROR(R11/C15),0,R11/C15))</f>
        <v>0.45278151260504207</v>
      </c>
      <c r="W12" s="40">
        <f>(IF(ISERROR(R11/C5),0,R11/C5))</f>
        <v>2613.2285</v>
      </c>
    </row>
    <row r="13" spans="1:22" ht="15" thickBot="1">
      <c r="A13" s="50" t="s">
        <v>112</v>
      </c>
      <c r="B13" s="51">
        <v>1000</v>
      </c>
      <c r="C13" s="13">
        <v>117819</v>
      </c>
      <c r="D13" s="61">
        <v>0.05</v>
      </c>
      <c r="E13" s="41">
        <f>C7*D13</f>
        <v>50</v>
      </c>
      <c r="F13" s="40">
        <f>(IF(ISERROR(C13/B13),0,C13/B13))*(G13*D13)</f>
        <v>5890.95</v>
      </c>
      <c r="G13" s="20">
        <f>C7</f>
        <v>1000</v>
      </c>
      <c r="I13" s="145" t="s">
        <v>90</v>
      </c>
      <c r="J13" s="146"/>
      <c r="K13" s="146"/>
      <c r="L13" s="16">
        <v>10000</v>
      </c>
      <c r="M13" s="3">
        <f>L13*L14</f>
        <v>30000</v>
      </c>
      <c r="O13" s="121" t="s">
        <v>91</v>
      </c>
      <c r="P13" s="122"/>
      <c r="Q13" s="122"/>
      <c r="R13" s="42">
        <f>V13</f>
        <v>7.232432984716031</v>
      </c>
      <c r="S13" s="43">
        <f>R11</f>
        <v>52264.57000000001</v>
      </c>
      <c r="T13" s="44">
        <f>C5*C8</f>
        <v>378000</v>
      </c>
      <c r="U13" s="32">
        <f>(T13*S14)/S13</f>
        <v>723.2432984716031</v>
      </c>
      <c r="V13" s="3">
        <f>(IF(ISERROR(U13/100),0,U13/100))</f>
        <v>7.232432984716031</v>
      </c>
    </row>
    <row r="14" spans="1:20" ht="15" thickBot="1">
      <c r="A14" s="50" t="s">
        <v>130</v>
      </c>
      <c r="B14" s="51">
        <v>1000</v>
      </c>
      <c r="C14" s="13">
        <v>86428</v>
      </c>
      <c r="D14" s="6">
        <v>0.05</v>
      </c>
      <c r="E14" s="45">
        <f aca="true" t="shared" si="0" ref="E14:E32">G14*D14</f>
        <v>50</v>
      </c>
      <c r="F14" s="46">
        <f aca="true" t="shared" si="1" ref="F14:F33">(IF(ISERROR(D14/B14),0,D14/B14))*(G14*C14)</f>
        <v>4321.400000000001</v>
      </c>
      <c r="G14" s="20">
        <f>G13</f>
        <v>1000</v>
      </c>
      <c r="I14" s="129" t="s">
        <v>92</v>
      </c>
      <c r="J14" s="130"/>
      <c r="K14" s="130"/>
      <c r="L14" s="47">
        <v>3</v>
      </c>
      <c r="M14" s="32">
        <v>0</v>
      </c>
      <c r="N14" s="32"/>
      <c r="O14" s="48"/>
      <c r="P14" s="48"/>
      <c r="Q14" s="48"/>
      <c r="S14" s="43">
        <v>100</v>
      </c>
      <c r="T14" s="3" t="s">
        <v>100</v>
      </c>
    </row>
    <row r="15" spans="1:18" ht="15" thickBot="1">
      <c r="A15" s="50" t="s">
        <v>16</v>
      </c>
      <c r="B15" s="51">
        <v>1000</v>
      </c>
      <c r="C15" s="13">
        <v>115430</v>
      </c>
      <c r="D15" s="6">
        <v>0.02</v>
      </c>
      <c r="E15" s="45">
        <f t="shared" si="0"/>
        <v>20</v>
      </c>
      <c r="F15" s="46">
        <f t="shared" si="1"/>
        <v>2308.6000000000004</v>
      </c>
      <c r="G15" s="20">
        <f aca="true" t="shared" si="2" ref="G15:G33">G14</f>
        <v>1000</v>
      </c>
      <c r="I15" s="131" t="s">
        <v>94</v>
      </c>
      <c r="J15" s="132"/>
      <c r="K15" s="132"/>
      <c r="L15" s="133"/>
      <c r="O15" s="115" t="s">
        <v>95</v>
      </c>
      <c r="P15" s="116"/>
      <c r="Q15" s="116"/>
      <c r="R15" s="33">
        <f>(C8*C5)-R11</f>
        <v>325735.43</v>
      </c>
    </row>
    <row r="16" spans="1:22" ht="15" thickBot="1">
      <c r="A16" s="50" t="s">
        <v>102</v>
      </c>
      <c r="B16" s="51">
        <v>1000</v>
      </c>
      <c r="C16" s="13">
        <v>64260</v>
      </c>
      <c r="D16" s="61">
        <v>0.02</v>
      </c>
      <c r="E16" s="45">
        <f t="shared" si="0"/>
        <v>20</v>
      </c>
      <c r="F16" s="46">
        <f t="shared" si="1"/>
        <v>1285.2</v>
      </c>
      <c r="G16" s="20">
        <f t="shared" si="2"/>
        <v>1000</v>
      </c>
      <c r="I16" s="147"/>
      <c r="J16" s="148"/>
      <c r="K16" s="148"/>
      <c r="L16" s="17"/>
      <c r="O16" s="121" t="s">
        <v>96</v>
      </c>
      <c r="P16" s="122"/>
      <c r="Q16" s="122"/>
      <c r="R16" s="49">
        <f>C8-R12</f>
        <v>16286.771499999999</v>
      </c>
      <c r="V16" s="3">
        <f>(IF(ISERROR(R15/C19),0,R15/C19))</f>
        <v>0.7165634871749746</v>
      </c>
    </row>
    <row r="17" spans="1:22" ht="15" thickBot="1">
      <c r="A17" s="4" t="s">
        <v>125</v>
      </c>
      <c r="B17" s="5">
        <v>1000</v>
      </c>
      <c r="C17" s="13">
        <v>2980</v>
      </c>
      <c r="D17" s="61">
        <v>0.03</v>
      </c>
      <c r="E17" s="45">
        <f t="shared" si="0"/>
        <v>30</v>
      </c>
      <c r="F17" s="46">
        <f t="shared" si="1"/>
        <v>89.39999999999999</v>
      </c>
      <c r="G17" s="20">
        <f>G16</f>
        <v>1000</v>
      </c>
      <c r="I17" s="123"/>
      <c r="J17" s="124"/>
      <c r="K17" s="124"/>
      <c r="L17" s="16"/>
      <c r="U17" s="32"/>
      <c r="V17" s="32"/>
    </row>
    <row r="18" spans="1:22" ht="15" thickBot="1">
      <c r="A18" s="50" t="s">
        <v>103</v>
      </c>
      <c r="B18" s="51">
        <v>1000</v>
      </c>
      <c r="C18" s="13">
        <v>21418</v>
      </c>
      <c r="D18" s="61">
        <v>0.01</v>
      </c>
      <c r="E18" s="45">
        <f t="shared" si="0"/>
        <v>10</v>
      </c>
      <c r="F18" s="46">
        <f t="shared" si="1"/>
        <v>214.18</v>
      </c>
      <c r="G18" s="20">
        <f t="shared" si="2"/>
        <v>1000</v>
      </c>
      <c r="I18" s="123"/>
      <c r="J18" s="124"/>
      <c r="K18" s="124"/>
      <c r="L18" s="16"/>
      <c r="O18" s="52" t="s">
        <v>97</v>
      </c>
      <c r="P18" s="53"/>
      <c r="Q18" s="53"/>
      <c r="R18" s="54">
        <f>R12*2.2</f>
        <v>5749.102700000001</v>
      </c>
      <c r="V18" s="40">
        <f>(IF(ISERROR(R17/C21),0,R17/C21))</f>
        <v>0</v>
      </c>
    </row>
    <row r="19" spans="1:12" ht="14.25">
      <c r="A19" s="64" t="s">
        <v>12</v>
      </c>
      <c r="B19" s="65">
        <v>1000</v>
      </c>
      <c r="C19" s="13">
        <v>454580</v>
      </c>
      <c r="D19" s="61">
        <v>0.01</v>
      </c>
      <c r="E19" s="45">
        <f t="shared" si="0"/>
        <v>10</v>
      </c>
      <c r="F19" s="46">
        <f t="shared" si="1"/>
        <v>4545.8</v>
      </c>
      <c r="G19" s="20">
        <f t="shared" si="2"/>
        <v>1000</v>
      </c>
      <c r="I19" s="123"/>
      <c r="J19" s="124"/>
      <c r="K19" s="124"/>
      <c r="L19" s="16"/>
    </row>
    <row r="20" spans="1:21" ht="14.25">
      <c r="A20" s="50" t="s">
        <v>114</v>
      </c>
      <c r="B20" s="51">
        <v>1000</v>
      </c>
      <c r="C20" s="13">
        <v>10888</v>
      </c>
      <c r="D20" s="6">
        <v>0.01</v>
      </c>
      <c r="E20" s="45">
        <f t="shared" si="0"/>
        <v>10</v>
      </c>
      <c r="F20" s="46">
        <f t="shared" si="1"/>
        <v>108.88000000000001</v>
      </c>
      <c r="G20" s="20">
        <f t="shared" si="2"/>
        <v>1000</v>
      </c>
      <c r="I20" s="123"/>
      <c r="J20" s="124"/>
      <c r="K20" s="124"/>
      <c r="L20" s="16"/>
      <c r="U20" s="32"/>
    </row>
    <row r="21" spans="1:12" ht="14.25">
      <c r="A21" s="50" t="s">
        <v>113</v>
      </c>
      <c r="B21" s="51">
        <v>1000</v>
      </c>
      <c r="C21" s="13">
        <v>307020</v>
      </c>
      <c r="D21" s="61">
        <v>0.008</v>
      </c>
      <c r="E21" s="45">
        <f t="shared" si="0"/>
        <v>8</v>
      </c>
      <c r="F21" s="46">
        <f t="shared" si="1"/>
        <v>2456.16</v>
      </c>
      <c r="G21" s="20">
        <f t="shared" si="2"/>
        <v>1000</v>
      </c>
      <c r="I21" s="123"/>
      <c r="J21" s="124"/>
      <c r="K21" s="124"/>
      <c r="L21" s="16"/>
    </row>
    <row r="22" spans="1:12" ht="14.25">
      <c r="A22" s="4"/>
      <c r="B22" s="5"/>
      <c r="C22" s="13"/>
      <c r="D22" s="6"/>
      <c r="E22" s="45">
        <f t="shared" si="0"/>
        <v>0</v>
      </c>
      <c r="F22" s="46">
        <f t="shared" si="1"/>
        <v>0</v>
      </c>
      <c r="G22" s="20">
        <f t="shared" si="2"/>
        <v>1000</v>
      </c>
      <c r="I22" s="123"/>
      <c r="J22" s="124"/>
      <c r="K22" s="124"/>
      <c r="L22" s="16"/>
    </row>
    <row r="23" spans="1:12" ht="14.25">
      <c r="A23" s="50"/>
      <c r="B23" s="51"/>
      <c r="C23" s="13"/>
      <c r="D23" s="61"/>
      <c r="E23" s="45">
        <f t="shared" si="0"/>
        <v>0</v>
      </c>
      <c r="F23" s="46">
        <f t="shared" si="1"/>
        <v>0</v>
      </c>
      <c r="G23" s="20">
        <f t="shared" si="2"/>
        <v>1000</v>
      </c>
      <c r="I23" s="123"/>
      <c r="J23" s="124"/>
      <c r="K23" s="124"/>
      <c r="L23" s="16"/>
    </row>
    <row r="24" spans="1:12" ht="14.25">
      <c r="A24" s="50"/>
      <c r="B24" s="51"/>
      <c r="C24" s="13"/>
      <c r="D24" s="61"/>
      <c r="E24" s="45">
        <f t="shared" si="0"/>
        <v>0</v>
      </c>
      <c r="F24" s="46">
        <f t="shared" si="1"/>
        <v>0</v>
      </c>
      <c r="G24" s="20">
        <f t="shared" si="2"/>
        <v>1000</v>
      </c>
      <c r="I24" s="123"/>
      <c r="J24" s="124"/>
      <c r="K24" s="124"/>
      <c r="L24" s="16"/>
    </row>
    <row r="25" spans="1:12" ht="14.25">
      <c r="A25" s="50"/>
      <c r="B25" s="51"/>
      <c r="C25" s="13"/>
      <c r="D25" s="61"/>
      <c r="E25" s="45">
        <f t="shared" si="0"/>
        <v>0</v>
      </c>
      <c r="F25" s="46">
        <f t="shared" si="1"/>
        <v>0</v>
      </c>
      <c r="G25" s="20">
        <f t="shared" si="2"/>
        <v>1000</v>
      </c>
      <c r="I25" s="123"/>
      <c r="J25" s="124"/>
      <c r="K25" s="124"/>
      <c r="L25" s="16"/>
    </row>
    <row r="26" spans="1:12" ht="15" thickBot="1">
      <c r="A26" s="50"/>
      <c r="B26" s="51"/>
      <c r="C26" s="13"/>
      <c r="D26" s="61"/>
      <c r="E26" s="45">
        <f t="shared" si="0"/>
        <v>0</v>
      </c>
      <c r="F26" s="46">
        <f t="shared" si="1"/>
        <v>0</v>
      </c>
      <c r="G26" s="20">
        <f t="shared" si="2"/>
        <v>1000</v>
      </c>
      <c r="I26" s="127"/>
      <c r="J26" s="128"/>
      <c r="K26" s="128"/>
      <c r="L26" s="18"/>
    </row>
    <row r="27" spans="1:12" ht="15" thickBot="1">
      <c r="A27" s="50"/>
      <c r="B27" s="51"/>
      <c r="C27" s="13"/>
      <c r="D27" s="61"/>
      <c r="E27" s="45">
        <f t="shared" si="0"/>
        <v>0</v>
      </c>
      <c r="F27" s="46">
        <f t="shared" si="1"/>
        <v>0</v>
      </c>
      <c r="G27" s="20">
        <f t="shared" si="2"/>
        <v>1000</v>
      </c>
      <c r="I27" s="125" t="s">
        <v>98</v>
      </c>
      <c r="J27" s="126"/>
      <c r="K27" s="126"/>
      <c r="L27" s="54">
        <f>SUM(M11:M14)+SUM(L16:L26)</f>
        <v>30000</v>
      </c>
    </row>
    <row r="28" spans="1:7" ht="14.25">
      <c r="A28" s="50"/>
      <c r="B28" s="51"/>
      <c r="C28" s="13"/>
      <c r="D28" s="6"/>
      <c r="E28" s="45">
        <f t="shared" si="0"/>
        <v>0</v>
      </c>
      <c r="F28" s="46">
        <f t="shared" si="1"/>
        <v>0</v>
      </c>
      <c r="G28" s="20">
        <f t="shared" si="2"/>
        <v>1000</v>
      </c>
    </row>
    <row r="29" spans="1:7" ht="14.25">
      <c r="A29" s="50"/>
      <c r="B29" s="51"/>
      <c r="C29" s="13"/>
      <c r="D29" s="6"/>
      <c r="E29" s="45">
        <f t="shared" si="0"/>
        <v>0</v>
      </c>
      <c r="F29" s="46">
        <f t="shared" si="1"/>
        <v>0</v>
      </c>
      <c r="G29" s="20">
        <f t="shared" si="2"/>
        <v>1000</v>
      </c>
    </row>
    <row r="30" spans="1:10" ht="14.25">
      <c r="A30" s="50"/>
      <c r="B30" s="51"/>
      <c r="C30" s="13"/>
      <c r="D30" s="6"/>
      <c r="E30" s="45">
        <f t="shared" si="0"/>
        <v>0</v>
      </c>
      <c r="F30" s="46">
        <f t="shared" si="1"/>
        <v>0</v>
      </c>
      <c r="G30" s="20">
        <f t="shared" si="2"/>
        <v>1000</v>
      </c>
      <c r="I30" s="3" t="s">
        <v>105</v>
      </c>
      <c r="J30" s="3" t="s">
        <v>107</v>
      </c>
    </row>
    <row r="31" spans="1:7" ht="14.25">
      <c r="A31" s="4"/>
      <c r="B31" s="5"/>
      <c r="C31" s="13"/>
      <c r="D31" s="6"/>
      <c r="E31" s="45">
        <f t="shared" si="0"/>
        <v>0</v>
      </c>
      <c r="F31" s="46">
        <f t="shared" si="1"/>
        <v>0</v>
      </c>
      <c r="G31" s="20">
        <f t="shared" si="2"/>
        <v>1000</v>
      </c>
    </row>
    <row r="32" spans="1:7" ht="14.25">
      <c r="A32" s="4"/>
      <c r="B32" s="5"/>
      <c r="C32" s="13"/>
      <c r="D32" s="6"/>
      <c r="E32" s="45">
        <f t="shared" si="0"/>
        <v>0</v>
      </c>
      <c r="F32" s="46">
        <f t="shared" si="1"/>
        <v>0</v>
      </c>
      <c r="G32" s="20">
        <f t="shared" si="2"/>
        <v>1000</v>
      </c>
    </row>
    <row r="33" spans="1:7" ht="15" thickBot="1">
      <c r="A33" s="7" t="s">
        <v>99</v>
      </c>
      <c r="B33" s="8">
        <v>1000</v>
      </c>
      <c r="C33" s="14">
        <v>1200</v>
      </c>
      <c r="D33" s="9">
        <v>0.87</v>
      </c>
      <c r="E33" s="55">
        <f>C7-(SUM(E13:E32))</f>
        <v>792</v>
      </c>
      <c r="F33" s="56">
        <f t="shared" si="1"/>
        <v>1044</v>
      </c>
      <c r="G33" s="20">
        <f t="shared" si="2"/>
        <v>1000</v>
      </c>
    </row>
    <row r="34" spans="2:9" ht="15" thickBot="1">
      <c r="B34" s="57"/>
      <c r="C34" s="58"/>
      <c r="D34" s="59"/>
      <c r="F34" s="60">
        <f>SUM(F13:F33)</f>
        <v>22264.570000000003</v>
      </c>
      <c r="I34" s="57"/>
    </row>
  </sheetData>
  <sheetProtection/>
  <mergeCells count="26">
    <mergeCell ref="O10:R10"/>
    <mergeCell ref="I11:K11"/>
    <mergeCell ref="O11:Q11"/>
    <mergeCell ref="I17:K17"/>
    <mergeCell ref="I18:K18"/>
    <mergeCell ref="I19:K19"/>
    <mergeCell ref="O15:Q15"/>
    <mergeCell ref="I16:K16"/>
    <mergeCell ref="O16:Q16"/>
    <mergeCell ref="A5:B5"/>
    <mergeCell ref="A10:F10"/>
    <mergeCell ref="I10:L10"/>
    <mergeCell ref="I20:K20"/>
    <mergeCell ref="I12:K12"/>
    <mergeCell ref="O12:Q12"/>
    <mergeCell ref="I13:K13"/>
    <mergeCell ref="O13:Q13"/>
    <mergeCell ref="I14:K14"/>
    <mergeCell ref="I15:L15"/>
    <mergeCell ref="I27:K27"/>
    <mergeCell ref="I21:K21"/>
    <mergeCell ref="I22:K22"/>
    <mergeCell ref="I23:K23"/>
    <mergeCell ref="I24:K24"/>
    <mergeCell ref="I25:K25"/>
    <mergeCell ref="I26:K26"/>
  </mergeCells>
  <hyperlinks>
    <hyperlink ref="D4" r:id="rId1" display="www.herbolario.c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dc:creator>
  <cp:keywords/>
  <dc:description/>
  <cp:lastModifiedBy>paola</cp:lastModifiedBy>
  <cp:lastPrinted>2022-04-19T13:59:18Z</cp:lastPrinted>
  <dcterms:created xsi:type="dcterms:W3CDTF">2022-03-31T17:07:54Z</dcterms:created>
  <dcterms:modified xsi:type="dcterms:W3CDTF">2022-08-08T23:30:07Z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